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rthu\Downloads\"/>
    </mc:Choice>
  </mc:AlternateContent>
  <xr:revisionPtr revIDLastSave="0" documentId="13_ncr:1_{01EF126F-2BEA-42B7-B1C6-DE8C754BF8DC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Monthly Expenses" sheetId="1" r:id="rId1"/>
    <sheet name="Annual Summary" sheetId="2" r:id="rId2"/>
    <sheet name="Import Costs" sheetId="3" r:id="rId3"/>
    <sheet name="2" sheetId="4" state="hidden" r:id="rId4"/>
    <sheet name="1" sheetId="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6" i="2" l="1"/>
  <c r="C27" i="2"/>
  <c r="C28" i="2"/>
  <c r="C29" i="2"/>
  <c r="C30" i="2"/>
  <c r="C31" i="2"/>
  <c r="C32" i="2"/>
  <c r="C33" i="2"/>
  <c r="C34" i="2"/>
  <c r="C35" i="2"/>
  <c r="C36" i="2"/>
  <c r="C37" i="2"/>
  <c r="B29" i="2"/>
  <c r="B17" i="3"/>
  <c r="B14" i="3"/>
  <c r="B13" i="3"/>
  <c r="B20" i="3" s="1"/>
  <c r="B21" i="3" s="1"/>
  <c r="H30" i="2"/>
  <c r="H31" i="2"/>
  <c r="H32" i="2"/>
  <c r="B38" i="2"/>
  <c r="B54" i="2"/>
  <c r="C58" i="2" s="1"/>
  <c r="C61" i="2"/>
  <c r="C37" i="5"/>
  <c r="B14" i="2"/>
  <c r="C14" i="2" s="1"/>
  <c r="C27" i="1"/>
  <c r="B20" i="2" s="1"/>
  <c r="J18" i="1"/>
  <c r="I18" i="1"/>
  <c r="H18" i="1"/>
  <c r="G18" i="1"/>
  <c r="F18" i="1"/>
  <c r="E18" i="1"/>
  <c r="D18" i="1"/>
  <c r="C18" i="1"/>
  <c r="B18" i="1"/>
  <c r="K17" i="1"/>
  <c r="B17" i="2" s="1"/>
  <c r="K16" i="1"/>
  <c r="B16" i="2" s="1"/>
  <c r="K15" i="1"/>
  <c r="B15" i="2" s="1"/>
  <c r="K14" i="1"/>
  <c r="K13" i="1"/>
  <c r="B13" i="2" s="1"/>
  <c r="K12" i="1"/>
  <c r="B12" i="2" s="1"/>
  <c r="K11" i="1"/>
  <c r="B11" i="2" s="1"/>
  <c r="C11" i="2" s="1"/>
  <c r="K10" i="1"/>
  <c r="B10" i="2" s="1"/>
  <c r="C10" i="2" s="1"/>
  <c r="K9" i="1"/>
  <c r="B9" i="2" s="1"/>
  <c r="K8" i="1"/>
  <c r="B8" i="2" s="1"/>
  <c r="K7" i="1"/>
  <c r="B7" i="2" s="1"/>
  <c r="K6" i="1"/>
  <c r="B6" i="2" s="1"/>
  <c r="C6" i="2" s="1"/>
  <c r="K5" i="1"/>
  <c r="B5" i="2" s="1"/>
  <c r="K4" i="1"/>
  <c r="B4" i="2" s="1"/>
  <c r="K3" i="1"/>
  <c r="K18" i="1" l="1"/>
  <c r="B3" i="2"/>
  <c r="C3" i="2" s="1"/>
  <c r="C60" i="2"/>
  <c r="C38" i="2"/>
  <c r="C57" i="2" s="1"/>
  <c r="C59" i="2" s="1"/>
  <c r="C63" i="2" s="1"/>
  <c r="E10" i="2"/>
  <c r="E3" i="2"/>
  <c r="E6" i="2"/>
  <c r="E11" i="2"/>
  <c r="E14" i="2"/>
  <c r="E5" i="2"/>
  <c r="C5" i="2"/>
  <c r="E13" i="2"/>
  <c r="C13" i="2"/>
  <c r="E15" i="2"/>
  <c r="C15" i="2"/>
  <c r="E17" i="2"/>
  <c r="C17" i="2"/>
  <c r="C4" i="2"/>
  <c r="E4" i="2"/>
  <c r="C12" i="2"/>
  <c r="E12" i="2"/>
  <c r="E7" i="2"/>
  <c r="C7" i="2"/>
  <c r="C8" i="2"/>
  <c r="E8" i="2"/>
  <c r="C16" i="2"/>
  <c r="E16" i="2"/>
  <c r="E9" i="2"/>
  <c r="C9" i="2"/>
  <c r="B18" i="2" l="1"/>
  <c r="C18" i="2"/>
  <c r="E18" i="2"/>
  <c r="D16" i="2"/>
  <c r="D14" i="2"/>
  <c r="D12" i="2"/>
  <c r="D10" i="2"/>
  <c r="D8" i="2"/>
  <c r="D6" i="2"/>
  <c r="D4" i="2"/>
  <c r="D11" i="2"/>
  <c r="B21" i="2"/>
  <c r="D17" i="2"/>
  <c r="D15" i="2"/>
  <c r="D13" i="2"/>
  <c r="D9" i="2"/>
  <c r="D7" i="2"/>
  <c r="D5" i="2"/>
  <c r="D3" i="2"/>
</calcChain>
</file>

<file path=xl/sharedStrings.xml><?xml version="1.0" encoding="utf-8"?>
<sst xmlns="http://schemas.openxmlformats.org/spreadsheetml/2006/main" count="127" uniqueCount="101">
  <si>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</si>
  <si>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</si>
  <si>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</si>
  <si>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</si>
  <si>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</si>
  <si>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</si>
  <si>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</si>
  <si>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</si>
  <si>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</si>
  <si>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TOTAL</t>
  </si>
  <si>
    <t>Board</t>
  </si>
  <si>
    <t>Parking</t>
  </si>
  <si>
    <t>Tolls</t>
  </si>
  <si>
    <t>Trainer Invoice</t>
  </si>
  <si>
    <t>Farrier</t>
  </si>
  <si>
    <t>Vet</t>
  </si>
  <si>
    <t>Lessons</t>
  </si>
  <si>
    <t>Show Classes / Entries</t>
  </si>
  <si>
    <t>Shipping (to shows)</t>
  </si>
  <si>
    <t>Competition Travel / Lodging</t>
  </si>
  <si>
    <t>Braiding</t>
  </si>
  <si>
    <t>Saratoga / Away Show Expenses</t>
  </si>
  <si>
    <t>Tack &amp; Supplies</t>
  </si>
  <si>
    <t>Blank Expense 1</t>
  </si>
  <si>
    <t>Blank Expense 2</t>
  </si>
  <si>
    <t>MONTHLY TOTAL</t>
  </si>
  <si>
    <t>Halter Reimbursement Due</t>
  </si>
  <si>
    <t>ANNUAL COST SUMMARY &amp; PROJECTIONS</t>
  </si>
  <si>
    <t>Category</t>
  </si>
  <si>
    <t>9-Month Total</t>
  </si>
  <si>
    <t>Monthly Avg</t>
  </si>
  <si>
    <t>% of Total</t>
  </si>
  <si>
    <t>Annualized</t>
  </si>
  <si>
    <t>NET COST (Your Out-of-Pocket)</t>
  </si>
  <si>
    <t>HORSE IMPORT COST ESTIMATOR</t>
  </si>
  <si>
    <t>Purchase Price of Horse</t>
  </si>
  <si>
    <t>Country of Origin</t>
  </si>
  <si>
    <t>Europe (EU)</t>
  </si>
  <si>
    <t>Horse Sex</t>
  </si>
  <si>
    <t>Gelding</t>
  </si>
  <si>
    <t>Import Tariff Rate (2025)</t>
  </si>
  <si>
    <t>Expense Item</t>
  </si>
  <si>
    <t>Estimated Cost</t>
  </si>
  <si>
    <t>European Ground Transport to Airport</t>
  </si>
  <si>
    <t>Import Duty / Tariff</t>
  </si>
  <si>
    <t>Customs Processing Fee (MPF)</t>
  </si>
  <si>
    <t>Transit Insurance</t>
  </si>
  <si>
    <t>Travel Equipment (boots, halter, etc.)</t>
  </si>
  <si>
    <t>Agent / Broker Commission</t>
  </si>
  <si>
    <t>TOTAL IMPORT COSTS (excl. purchase)</t>
  </si>
  <si>
    <t>TOTAL ALL-IN COST (Purchase + Import)</t>
  </si>
  <si>
    <t>PROJECTED ANNUAL HORSE OWNERSHIP BUDGET</t>
  </si>
  <si>
    <t>MONTHLY RECURRING COSTS</t>
  </si>
  <si>
    <t>Expense</t>
  </si>
  <si>
    <t>Monthly Cost</t>
  </si>
  <si>
    <t>Annual Cost</t>
  </si>
  <si>
    <t>Board (Full Care)</t>
  </si>
  <si>
    <t>Trainer Invoice / Training Rides</t>
  </si>
  <si>
    <t>Lessons (4x/month @ $55)</t>
  </si>
  <si>
    <t>Farrier (every 6-8 weeks)</t>
  </si>
  <si>
    <t>Vet (routine, averaged)</t>
  </si>
  <si>
    <t>Supplements &amp; Feed Extras</t>
  </si>
  <si>
    <t>Equine Insurance</t>
  </si>
  <si>
    <t>MONTHLY RECURRING SUBTOTAL</t>
  </si>
  <si>
    <t>Show Clothing &amp; Tack Upgrades</t>
  </si>
  <si>
    <t>Dental Float</t>
  </si>
  <si>
    <t>Emergency Vet Fund (set aside)</t>
  </si>
  <si>
    <t>Blankets &amp; Seasonal Gear</t>
  </si>
  <si>
    <t>Saddle Fitting / Adjustments</t>
  </si>
  <si>
    <t>Total Recurring (Monthly × 12)</t>
  </si>
  <si>
    <t>TOTAL YEAR 1 OWNERSHIP COST</t>
  </si>
  <si>
    <t>Import Costs (one-time, from Import tab)</t>
  </si>
  <si>
    <t>Horse Purchase Price (one-time)</t>
  </si>
  <si>
    <t>YEAR 1 ALL-IN (Purchase + Import + Ownership)</t>
  </si>
  <si>
    <t>Cost per training ride:</t>
  </si>
  <si>
    <t>Cost per lesson:</t>
  </si>
  <si>
    <t>Rides per week:</t>
  </si>
  <si>
    <t>Lessons per week:</t>
  </si>
  <si>
    <t>Est. Monthly Training:</t>
  </si>
  <si>
    <t>Est. Monthly Lessons:</t>
  </si>
  <si>
    <t>Est. Annual Total:</t>
  </si>
  <si>
    <t>Show Season Entry Fees</t>
  </si>
  <si>
    <t>Show Season Shipping</t>
  </si>
  <si>
    <t>Show Season Braiding</t>
  </si>
  <si>
    <t>Show Season Travel &amp; Lodging</t>
  </si>
  <si>
    <t>Annual Vet Vaccines &amp; Coggins</t>
  </si>
  <si>
    <t>GRAND TOTAL YEAR 1 ANNUAL COST</t>
  </si>
  <si>
    <t>-</t>
  </si>
  <si>
    <t>Less: Trainer Reimbursements</t>
  </si>
  <si>
    <t>US Quarantine (3 day, gelding)</t>
  </si>
  <si>
    <t>US Quarantine (CEM mares only)</t>
  </si>
  <si>
    <t>US Ground Transport (Quarantine to Barn)</t>
  </si>
  <si>
    <t>Pre Export Vet Testing &amp; Paperwork</t>
  </si>
  <si>
    <t>Air Freight (Europe to airport NYC)</t>
  </si>
  <si>
    <t>ANNUAL Variable  COSTS</t>
  </si>
  <si>
    <t xml:space="preserve">ANNUAL Variable </t>
  </si>
  <si>
    <t>Total Annual Variable</t>
  </si>
  <si>
    <t>TRAINING RIDES</t>
  </si>
  <si>
    <t>Expenses</t>
  </si>
  <si>
    <t>Trainer REIMBURSEMENTS</t>
  </si>
  <si>
    <t>HORSE OWNERSHIP COST TRACKER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</si>
</sst>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"/>
    <numFmt numFmtId="165" formatCode="0.0%"/>
    <numFmt numFmtId="166" formatCode="\$#,##0"/>
  </numFmts>
  <fonts count="18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0"/>
      <color rgb="FF212529"/>
      <name val="Arial"/>
      <family val="2"/>
    </font>
    <font>
      <sz val="10"/>
      <color rgb="FF212529"/>
      <name val="Arial"/>
      <family val="2"/>
    </font>
    <font>
      <sz val="10"/>
      <color rgb="FF0000FF"/>
      <name val="Arial"/>
      <family val="2"/>
    </font>
    <font>
      <i/>
      <sz val="9"/>
      <color rgb="FF6C757D"/>
      <name val="Arial"/>
      <family val="2"/>
    </font>
    <font>
      <b/>
      <sz val="11"/>
      <name val="Arial"/>
      <family val="2"/>
    </font>
    <font>
      <sz val="11"/>
      <name val="Calibri"/>
      <family val="2"/>
      <charset val="1"/>
    </font>
    <font>
      <b/>
      <sz val="13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sz val="11"/>
      <color theme="0"/>
      <name val="Calibri"/>
      <family val="2"/>
      <charset val="1"/>
    </font>
    <font>
      <b/>
      <sz val="13"/>
      <color theme="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3CD"/>
        <bgColor rgb="FFE9ECEF"/>
      </patternFill>
    </fill>
  </fills>
  <borders count="10">
    <border>
      <left/>
      <right/>
      <top/>
      <bottom/>
      <diagonal/>
    </border>
    <border>
      <left style="thin">
        <color rgb="FFCED4DA"/>
      </left>
      <right style="thin">
        <color rgb="FFCED4DA"/>
      </right>
      <top style="thin">
        <color rgb="FFCED4DA"/>
      </top>
      <bottom style="thin">
        <color rgb="FFCED4DA"/>
      </bottom>
      <diagonal/>
    </border>
    <border>
      <left/>
      <right style="thin">
        <color rgb="FFCED4DA"/>
      </right>
      <top style="thin">
        <color rgb="FFCED4DA"/>
      </top>
      <bottom style="thin">
        <color rgb="FFCED4DA"/>
      </bottom>
      <diagonal/>
    </border>
    <border>
      <left style="thin">
        <color rgb="FFCED4DA"/>
      </left>
      <right/>
      <top style="thin">
        <color rgb="FFCED4DA"/>
      </top>
      <bottom style="thin">
        <color rgb="FFCED4DA"/>
      </bottom>
      <diagonal/>
    </border>
    <border>
      <left/>
      <right style="thin">
        <color rgb="FFCED4DA"/>
      </right>
      <top/>
      <bottom style="thin">
        <color rgb="FFCED4DA"/>
      </bottom>
      <diagonal/>
    </border>
    <border>
      <left style="thin">
        <color rgb="FFCED4DA"/>
      </left>
      <right style="thin">
        <color rgb="FFCED4DA"/>
      </right>
      <top/>
      <bottom style="thin">
        <color rgb="FFCED4DA"/>
      </bottom>
      <diagonal/>
    </border>
    <border>
      <left style="thin">
        <color rgb="FFCED4DA"/>
      </left>
      <right/>
      <top/>
      <bottom style="thin">
        <color rgb="FFCED4DA"/>
      </bottom>
      <diagonal/>
    </border>
    <border>
      <left/>
      <right style="thin">
        <color rgb="FFCED4DA"/>
      </right>
      <top style="thin">
        <color rgb="FFCED4DA"/>
      </top>
      <bottom/>
      <diagonal/>
    </border>
    <border>
      <left style="thin">
        <color rgb="FFCED4DA"/>
      </left>
      <right style="thin">
        <color rgb="FFCED4DA"/>
      </right>
      <top style="thin">
        <color rgb="FFCED4DA"/>
      </top>
      <bottom/>
      <diagonal/>
    </border>
    <border>
      <left style="thin">
        <color rgb="FFCED4DA"/>
      </left>
      <right/>
      <top style="thin">
        <color rgb="FFCED4DA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1" xfId="0" applyFont="1" applyBorder="1"/>
    <xf numFmtId="0" fontId="2" fillId="0" borderId="1" xfId="0" applyFont="1" applyBorder="1"/>
    <xf numFmtId="0" fontId="2" fillId="0" borderId="0" xfId="0" applyFont="1"/>
    <xf numFmtId="0" fontId="5" fillId="0" borderId="0" xfId="0" applyFont="1"/>
    <xf numFmtId="164" fontId="4" fillId="2" borderId="0" xfId="0" applyNumberFormat="1" applyFont="1" applyFill="1"/>
    <xf numFmtId="0" fontId="4" fillId="2" borderId="0" xfId="0" applyFont="1" applyFill="1"/>
    <xf numFmtId="164" fontId="2" fillId="0" borderId="0" xfId="0" applyNumberFormat="1" applyFont="1"/>
    <xf numFmtId="0" fontId="10" fillId="0" borderId="0" xfId="0" applyFont="1"/>
    <xf numFmtId="164" fontId="10" fillId="0" borderId="0" xfId="0" applyNumberFormat="1" applyFont="1"/>
    <xf numFmtId="0" fontId="11" fillId="0" borderId="0" xfId="0" applyFont="1"/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/>
    <xf numFmtId="164" fontId="11" fillId="0" borderId="1" xfId="0" applyNumberFormat="1" applyFont="1" applyBorder="1"/>
    <xf numFmtId="0" fontId="13" fillId="0" borderId="1" xfId="0" applyFont="1" applyBorder="1"/>
    <xf numFmtId="164" fontId="13" fillId="0" borderId="1" xfId="0" applyNumberFormat="1" applyFont="1" applyBorder="1"/>
    <xf numFmtId="0" fontId="12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4" fontId="3" fillId="0" borderId="1" xfId="0" applyNumberFormat="1" applyFont="1" applyBorder="1"/>
    <xf numFmtId="165" fontId="3" fillId="0" borderId="1" xfId="0" applyNumberFormat="1" applyFont="1" applyBorder="1" applyAlignment="1">
      <alignment horizontal="center" vertical="center"/>
    </xf>
    <xf numFmtId="164" fontId="2" fillId="0" borderId="3" xfId="0" applyNumberFormat="1" applyFont="1" applyBorder="1"/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64" fontId="3" fillId="0" borderId="8" xfId="0" applyNumberFormat="1" applyFont="1" applyBorder="1"/>
    <xf numFmtId="165" fontId="3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/>
    <xf numFmtId="0" fontId="6" fillId="0" borderId="1" xfId="0" applyFont="1" applyBorder="1"/>
    <xf numFmtId="164" fontId="6" fillId="0" borderId="1" xfId="0" applyNumberFormat="1" applyFont="1" applyBorder="1"/>
    <xf numFmtId="0" fontId="7" fillId="0" borderId="1" xfId="0" applyFont="1" applyBorder="1"/>
    <xf numFmtId="0" fontId="6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3" fillId="0" borderId="2" xfId="0" applyFont="1" applyBorder="1"/>
    <xf numFmtId="164" fontId="4" fillId="0" borderId="3" xfId="0" applyNumberFormat="1" applyFont="1" applyBorder="1"/>
    <xf numFmtId="164" fontId="3" fillId="0" borderId="3" xfId="0" applyNumberFormat="1" applyFont="1" applyBorder="1"/>
    <xf numFmtId="0" fontId="4" fillId="0" borderId="2" xfId="0" applyFont="1" applyBorder="1"/>
    <xf numFmtId="0" fontId="4" fillId="0" borderId="7" xfId="0" applyFont="1" applyBorder="1"/>
    <xf numFmtId="164" fontId="4" fillId="0" borderId="9" xfId="0" applyNumberFormat="1" applyFont="1" applyBorder="1"/>
    <xf numFmtId="0" fontId="6" fillId="0" borderId="0" xfId="0" applyFont="1"/>
    <xf numFmtId="164" fontId="6" fillId="0" borderId="0" xfId="0" applyNumberFormat="1" applyFont="1"/>
    <xf numFmtId="164" fontId="4" fillId="0" borderId="1" xfId="0" applyNumberFormat="1" applyFont="1" applyBorder="1"/>
    <xf numFmtId="164" fontId="4" fillId="0" borderId="8" xfId="0" applyNumberFormat="1" applyFont="1" applyBorder="1"/>
    <xf numFmtId="164" fontId="3" fillId="0" borderId="9" xfId="0" applyNumberFormat="1" applyFont="1" applyBorder="1"/>
    <xf numFmtId="0" fontId="7" fillId="0" borderId="0" xfId="0" applyFont="1"/>
    <xf numFmtId="164" fontId="4" fillId="0" borderId="6" xfId="0" applyNumberFormat="1" applyFont="1" applyBorder="1"/>
    <xf numFmtId="0" fontId="8" fillId="0" borderId="0" xfId="0" applyFont="1"/>
    <xf numFmtId="0" fontId="6" fillId="0" borderId="5" xfId="0" applyFont="1" applyBorder="1"/>
    <xf numFmtId="164" fontId="6" fillId="0" borderId="5" xfId="0" applyNumberFormat="1" applyFont="1" applyBorder="1"/>
    <xf numFmtId="0" fontId="9" fillId="0" borderId="1" xfId="0" applyFont="1" applyBorder="1"/>
    <xf numFmtId="164" fontId="9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3" xfId="0" applyNumberFormat="1" applyFont="1" applyBorder="1"/>
    <xf numFmtId="164" fontId="1" fillId="0" borderId="9" xfId="0" applyNumberFormat="1" applyFont="1" applyBorder="1"/>
    <xf numFmtId="164" fontId="4" fillId="0" borderId="1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0" xfId="0" applyFont="1"/>
    <xf numFmtId="164" fontId="17" fillId="0" borderId="0" xfId="0" applyNumberFormat="1" applyFont="1"/>
    <xf numFmtId="0" fontId="12" fillId="0" borderId="0" xfId="0" applyFont="1" applyAlignment="1">
      <alignment vertical="center"/>
    </xf>
  </cellXfs>
  <cellStyles count="1">
    <cellStyle name="Normal" xfId="0" builtinId="0"/>
  </cellStyles>
  <dxfs count="46"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1252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rgb="FFCED4DA"/>
        </right>
        <top style="thin">
          <color rgb="FFCED4DA"/>
        </top>
        <bottom style="thin">
          <color rgb="FFCED4DA"/>
        </bottom>
      </border>
    </dxf>
    <dxf>
      <border outline="0">
        <top style="thin">
          <color rgb="FFCED4DA"/>
        </top>
      </border>
    </dxf>
    <dxf>
      <border outline="0">
        <left style="thin">
          <color rgb="FFCED4DA"/>
        </left>
        <right style="thin">
          <color rgb="FFCED4DA"/>
        </right>
        <top style="thin">
          <color rgb="FFCED4DA"/>
        </top>
        <bottom style="thin">
          <color rgb="FFCED4DA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CED4DA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212529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CED4DA"/>
        </left>
        <right style="thin">
          <color rgb="FFCED4DA"/>
        </right>
        <top/>
        <bottom/>
      </border>
    </dxf>
    <dxf>
      <font>
        <sz val="10"/>
        <color rgb="FF0000FF"/>
        <name val="Arial"/>
        <family val="2"/>
      </font>
      <numFmt numFmtId="164" formatCode="\$#,##0.00"/>
      <fill>
        <patternFill patternType="none">
          <fgColor indexed="64"/>
          <bgColor auto="1"/>
        </patternFill>
      </fill>
      <border diagonalUp="0" diagonalDown="0" outline="0">
        <left style="thin">
          <color rgb="FFCED4DA"/>
        </left>
        <right/>
        <top style="thin">
          <color rgb="FFCED4DA"/>
        </top>
        <bottom style="thin">
          <color rgb="FFCED4D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rgb="FFCED4DA"/>
        </right>
        <top style="thin">
          <color rgb="FFCED4DA"/>
        </top>
        <bottom style="thin">
          <color rgb="FFCED4DA"/>
        </bottom>
      </border>
    </dxf>
    <dxf>
      <border outline="0">
        <left style="thin">
          <color rgb="FFCED4DA"/>
        </left>
        <right style="thin">
          <color rgb="FFCED4DA"/>
        </right>
        <top style="thin">
          <color rgb="FFCED4DA"/>
        </top>
        <bottom style="thin">
          <color rgb="FFCED4DA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CED4DA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212529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CED4DA"/>
        </left>
        <right style="thin">
          <color rgb="FFCED4DA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12529"/>
        <name val="Arial"/>
        <family val="2"/>
        <scheme val="none"/>
      </font>
      <numFmt numFmtId="164" formatCode="\$#,##0.00"/>
      <fill>
        <patternFill patternType="none">
          <fgColor indexed="64"/>
          <bgColor auto="1"/>
        </patternFill>
      </fill>
      <border diagonalUp="0" diagonalDown="0" outline="0">
        <left style="thin">
          <color rgb="FFCED4DA"/>
        </left>
        <right/>
        <top style="thin">
          <color rgb="FFCED4DA"/>
        </top>
        <bottom style="thin">
          <color rgb="FFCED4D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al"/>
        <family val="2"/>
        <scheme val="none"/>
      </font>
      <numFmt numFmtId="164" formatCode="\$#,##0.00"/>
      <fill>
        <patternFill patternType="none">
          <fgColor indexed="64"/>
          <bgColor auto="1"/>
        </patternFill>
      </fill>
      <border diagonalUp="0" diagonalDown="0" outline="0">
        <left style="thin">
          <color rgb="FFCED4DA"/>
        </left>
        <right style="thin">
          <color rgb="FFCED4DA"/>
        </right>
        <top style="thin">
          <color rgb="FFCED4DA"/>
        </top>
        <bottom style="thin">
          <color rgb="FFCED4D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12529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rgb="FFCED4DA"/>
        </right>
        <top style="thin">
          <color rgb="FFCED4DA"/>
        </top>
        <bottom style="thin">
          <color rgb="FFCED4DA"/>
        </bottom>
      </border>
    </dxf>
    <dxf>
      <border outline="0">
        <top style="thin">
          <color rgb="FFCED4DA"/>
        </top>
      </border>
    </dxf>
    <dxf>
      <border outline="0">
        <left style="thin">
          <color rgb="FFCED4DA"/>
        </left>
        <right style="thin">
          <color rgb="FFCED4DA"/>
        </right>
        <top style="thin">
          <color rgb="FFCED4DA"/>
        </top>
        <bottom style="thin">
          <color rgb="FFCED4DA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CED4DA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212529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CED4DA"/>
        </left>
        <right style="thin">
          <color rgb="FFCED4DA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212529"/>
        <name val="Arial"/>
        <family val="2"/>
        <scheme val="none"/>
      </font>
      <numFmt numFmtId="164" formatCode="\$#,##0.00"/>
      <fill>
        <patternFill patternType="none">
          <fgColor indexed="64"/>
          <bgColor auto="1"/>
        </patternFill>
      </fill>
      <border diagonalUp="0" diagonalDown="0" outline="0">
        <left style="thin">
          <color rgb="FFCED4DA"/>
        </left>
        <right/>
        <top style="thin">
          <color rgb="FFCED4DA"/>
        </top>
        <bottom style="thin">
          <color rgb="FFCED4D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12529"/>
        <name val="Arial"/>
        <family val="2"/>
        <scheme val="none"/>
      </font>
      <numFmt numFmtId="165" formatCode="0.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CED4DA"/>
        </left>
        <right style="thin">
          <color rgb="FFCED4DA"/>
        </right>
        <top style="thin">
          <color rgb="FFCED4DA"/>
        </top>
        <bottom style="thin">
          <color rgb="FFCED4D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12529"/>
        <name val="Arial"/>
        <family val="2"/>
        <scheme val="none"/>
      </font>
      <numFmt numFmtId="164" formatCode="\$#,##0.00"/>
      <fill>
        <patternFill patternType="none">
          <fgColor indexed="64"/>
          <bgColor auto="1"/>
        </patternFill>
      </fill>
      <border diagonalUp="0" diagonalDown="0" outline="0">
        <left style="thin">
          <color rgb="FFCED4DA"/>
        </left>
        <right style="thin">
          <color rgb="FFCED4DA"/>
        </right>
        <top style="thin">
          <color rgb="FFCED4DA"/>
        </top>
        <bottom style="thin">
          <color rgb="FFCED4D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12529"/>
        <name val="Arial"/>
        <family val="2"/>
        <scheme val="none"/>
      </font>
      <numFmt numFmtId="164" formatCode="\$#,##0.00"/>
      <fill>
        <patternFill patternType="none">
          <fgColor indexed="64"/>
          <bgColor auto="1"/>
        </patternFill>
      </fill>
      <border diagonalUp="0" diagonalDown="0" outline="0">
        <left style="thin">
          <color rgb="FFCED4DA"/>
        </left>
        <right style="thin">
          <color rgb="FFCED4DA"/>
        </right>
        <top style="thin">
          <color rgb="FFCED4DA"/>
        </top>
        <bottom style="thin">
          <color rgb="FFCED4D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12529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rgb="FFCED4DA"/>
        </right>
        <top style="thin">
          <color rgb="FFCED4DA"/>
        </top>
        <bottom style="thin">
          <color rgb="FFCED4DA"/>
        </bottom>
      </border>
    </dxf>
    <dxf>
      <border outline="0">
        <top style="thin">
          <color rgb="FFCED4DA"/>
        </top>
      </border>
    </dxf>
    <dxf>
      <border outline="0">
        <left style="thin">
          <color rgb="FFCED4DA"/>
        </left>
        <right style="thin">
          <color rgb="FFCED4DA"/>
        </right>
        <top style="thin">
          <color rgb="FFCED4DA"/>
        </top>
        <bottom style="thin">
          <color rgb="FFCED4DA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CED4DA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212529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CED4DA"/>
        </left>
        <right style="thin">
          <color rgb="FFCED4DA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12529"/>
        <name val="Arial"/>
        <family val="2"/>
        <scheme val="none"/>
      </font>
      <numFmt numFmtId="164" formatCode="\$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CED4DA"/>
        </left>
        <right/>
        <top style="thin">
          <color rgb="FFCED4DA"/>
        </top>
        <bottom style="thin">
          <color rgb="FFCED4D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12529"/>
        <name val="Arial"/>
        <family val="2"/>
        <scheme val="none"/>
      </font>
      <numFmt numFmtId="164" formatCode="\$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CED4DA"/>
        </left>
        <right style="thin">
          <color rgb="FFCED4DA"/>
        </right>
        <top style="thin">
          <color rgb="FFCED4DA"/>
        </top>
        <bottom style="thin">
          <color rgb="FFCED4D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12529"/>
        <name val="Arial"/>
        <family val="2"/>
        <scheme val="none"/>
      </font>
      <numFmt numFmtId="164" formatCode="\$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CED4DA"/>
        </left>
        <right style="thin">
          <color rgb="FFCED4DA"/>
        </right>
        <top style="thin">
          <color rgb="FFCED4DA"/>
        </top>
        <bottom style="thin">
          <color rgb="FFCED4DA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12529"/>
        <name val="Arial"/>
        <family val="2"/>
        <scheme val="none"/>
      </font>
      <numFmt numFmtId="164" formatCode="\$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CED4DA"/>
        </left>
        <right style="thin">
          <color rgb="FFCED4DA"/>
        </right>
        <top style="thin">
          <color rgb="FFCED4DA"/>
        </top>
        <bottom style="thin">
          <color rgb="FFCED4DA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12529"/>
        <name val="Arial"/>
        <family val="2"/>
        <scheme val="none"/>
      </font>
      <numFmt numFmtId="164" formatCode="\$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CED4DA"/>
        </left>
        <right style="thin">
          <color rgb="FFCED4DA"/>
        </right>
        <top style="thin">
          <color rgb="FFCED4DA"/>
        </top>
        <bottom style="thin">
          <color rgb="FFCED4DA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12529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rgb="FFCED4DA"/>
        </right>
        <top style="thin">
          <color rgb="FFCED4DA"/>
        </top>
        <bottom style="thin">
          <color rgb="FFCED4DA"/>
        </bottom>
      </border>
    </dxf>
    <dxf>
      <border outline="0">
        <top style="thin">
          <color rgb="FFCED4DA"/>
        </top>
      </border>
    </dxf>
    <dxf>
      <border outline="0">
        <left style="thin">
          <color rgb="FFCED4DA"/>
        </left>
        <right style="thin">
          <color rgb="FFCED4DA"/>
        </right>
        <top style="thin">
          <color rgb="FFCED4DA"/>
        </top>
        <bottom style="thin">
          <color rgb="FFCED4DA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CED4DA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CED4DA"/>
        </left>
        <right style="thin">
          <color rgb="FFCED4DA"/>
        </right>
        <top/>
        <bottom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6C757D"/>
      <rgbColor rgb="FF9999FF"/>
      <rgbColor rgb="FF993366"/>
      <rgbColor rgb="FFFFF3CD"/>
      <rgbColor rgb="FFE9ECEF"/>
      <rgbColor rgb="FF660066"/>
      <rgbColor rgb="FFFF8080"/>
      <rgbColor rgb="FF0066CC"/>
      <rgbColor rgb="FFCED4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8F3DC"/>
      <rgbColor rgb="FFFFFF99"/>
      <rgbColor rgb="FF74C69D"/>
      <rgbColor rgb="FFFF99CC"/>
      <rgbColor rgb="FFCC99FF"/>
      <rgbColor rgb="FFFFCC99"/>
      <rgbColor rgb="FF3366FF"/>
      <rgbColor rgb="FF52B788"/>
      <rgbColor rgb="FF99CC00"/>
      <rgbColor rgb="FFFFCC00"/>
      <rgbColor rgb="FFFF9900"/>
      <rgbColor rgb="FFFF6600"/>
      <rgbColor rgb="FF666699"/>
      <rgbColor rgb="FF969696"/>
      <rgbColor rgb="FF003366"/>
      <rgbColor rgb="FF40916C"/>
      <rgbColor rgb="FF003300"/>
      <rgbColor rgb="FF1B4332"/>
      <rgbColor rgb="FF993300"/>
      <rgbColor rgb="FF993366"/>
      <rgbColor rgb="FF333399"/>
      <rgbColor rgb="FF21252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A793955-5F5A-443B-8AD8-99D6FDFCF17A}" name="Table7" displayName="Table7" ref="A2:J17" totalsRowShown="0" headerRowDxfId="45" dataDxfId="43" headerRowBorderDxfId="44" tableBorderDxfId="42" totalsRowBorderDxfId="41">
  <autoFilter ref="A2:J17" xr:uid="{6A793955-5F5A-443B-8AD8-99D6FDFCF17A}"/>
  <tableColumns count="10">
    <tableColumn id="1" xr3:uid="{E454FDBE-048A-4426-B37D-CAC2F44344F4}" name="Expenses" dataDxfId="40"/>
    <tableColumn id="2" xr3:uid="{AE738F99-8678-45CB-A617-FB1DB2265582}" name="March" dataDxfId="39"/>
    <tableColumn id="3" xr3:uid="{520269CC-F37D-45B4-A25B-396B8A5B7D85}" name="April" dataDxfId="38"/>
    <tableColumn id="4" xr3:uid="{0D19D096-708E-4379-8DCD-5829C7CA8875}" name="May" dataDxfId="37"/>
    <tableColumn id="5" xr3:uid="{80A7B32E-9108-4564-95B8-222AA8DAA8ED}" name="June" dataDxfId="36"/>
    <tableColumn id="6" xr3:uid="{A4EB3B19-B21E-45A1-A88B-90ED84AA761E}" name="July" dataDxfId="35"/>
    <tableColumn id="7" xr3:uid="{4D8E01DD-5F70-4EEA-BD6E-17B442F3D4EA}" name="August" dataDxfId="34"/>
    <tableColumn id="8" xr3:uid="{38E4E0E2-82A2-4BF3-9B40-C55490F4A885}" name="September" dataDxfId="33"/>
    <tableColumn id="9" xr3:uid="{273511FA-FF5C-4734-9D64-42348FFB164D}" name="October" dataDxfId="32"/>
    <tableColumn id="10" xr3:uid="{828A362F-BCC9-41E0-8495-85CD6E8F9E80}" name="November" dataDxfId="3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1653DF-6294-40C8-BC29-CAEF89ADCF89}" name="Table1" displayName="Table1" ref="A2:E17" totalsRowShown="0" headerRowDxfId="30" dataDxfId="28" headerRowBorderDxfId="29" tableBorderDxfId="27" totalsRowBorderDxfId="26">
  <autoFilter ref="A2:E17" xr:uid="{6B1653DF-6294-40C8-BC29-CAEF89ADCF89}"/>
  <tableColumns count="5">
    <tableColumn id="1" xr3:uid="{84EF4B0A-6CF7-4238-8FD7-0887B3490DC7}" name="Category" dataDxfId="25"/>
    <tableColumn id="2" xr3:uid="{F6A1C5FF-4669-4F76-9D35-88391CF04409}" name="9-Month Total" dataDxfId="24"/>
    <tableColumn id="3" xr3:uid="{92DAA850-57BB-4242-99CE-10D6DEBA9111}" name="Monthly Avg" dataDxfId="23"/>
    <tableColumn id="4" xr3:uid="{67AAB292-CA87-40A9-8772-5B14344273CA}" name="% of Total" dataDxfId="22"/>
    <tableColumn id="5" xr3:uid="{636CD752-60CB-455C-948D-C998B3B63FF2}" name="Annualized" dataDxfId="21">
      <calculatedColumnFormula>IF(B3=0,"-",B3/9*12)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3D30485-A684-41CF-B984-EE0967110E60}" name="Table4" displayName="Table4" ref="A25:C37" totalsRowShown="0" headerRowDxfId="20" dataDxfId="18" headerRowBorderDxfId="19" tableBorderDxfId="17" totalsRowBorderDxfId="16">
  <autoFilter ref="A25:C37" xr:uid="{33D30485-A684-41CF-B984-EE0967110E60}"/>
  <tableColumns count="3">
    <tableColumn id="1" xr3:uid="{5D04B689-E3BE-48DD-BE83-85DF63BE4F98}" name="Expense" dataDxfId="15"/>
    <tableColumn id="2" xr3:uid="{365601DB-B74A-40FC-95B1-FFD0DA8A2176}" name="Monthly Cost" dataDxfId="14"/>
    <tableColumn id="3" xr3:uid="{E64CFBDD-9778-452A-B98E-7843473A03D6}" name="Annual Cost" dataDxfId="13">
      <calculatedColumnFormula>B26*12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6BF801D-F5A0-46DC-9B5C-F88659065EC8}" name="Table6" displayName="Table6" ref="A41:B53" totalsRowShown="0" headerRowDxfId="12" dataDxfId="10" headerRowBorderDxfId="11" tableBorderDxfId="9">
  <autoFilter ref="A41:B53" xr:uid="{46BF801D-F5A0-46DC-9B5C-F88659065EC8}"/>
  <tableColumns count="2">
    <tableColumn id="1" xr3:uid="{A681DA37-D781-411B-92EC-F5D89076D296}" name="Expense" dataDxfId="8"/>
    <tableColumn id="2" xr3:uid="{7A093D81-37FF-4569-8390-6D221A2391AD}" name="Annual Cost" dataDxf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500D917-A31B-45F9-A3E1-181BDE0C081A}" name="Table3" displayName="Table3" ref="A6:B19" totalsRowShown="0" headerRowDxfId="6" dataDxfId="4" headerRowBorderDxfId="5" tableBorderDxfId="3" totalsRowBorderDxfId="2">
  <autoFilter ref="A6:B19" xr:uid="{0500D917-A31B-45F9-A3E1-181BDE0C081A}"/>
  <tableColumns count="2">
    <tableColumn id="1" xr3:uid="{3E8FDF02-6C6F-4D12-B747-8561E3EA9DE8}" name="Expense Item" dataDxfId="1"/>
    <tableColumn id="2" xr3:uid="{2B2C0D43-1329-43AE-82AA-16E7A6233082}" name="Estimated Cos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4332"/>
  </sheetPr>
  <dimension ref="A1:K29"/>
  <sheetViews>
    <sheetView tabSelected="1" zoomScaleNormal="100" workbookViewId="0">
      <selection activeCell="A2" sqref="A2"/>
    </sheetView>
  </sheetViews>
  <sheetFormatPr defaultColWidth="8.6640625" defaultRowHeight="14.4" x14ac:dyDescent="0.3"/>
  <cols>
    <col min="1" max="1" width="22" customWidth="1"/>
    <col min="2" max="10" width="14" customWidth="1"/>
    <col min="11" max="11" width="16" customWidth="1"/>
  </cols>
  <sheetData>
    <row r="1" spans="1:11" ht="15.6" x14ac:dyDescent="0.3">
      <c r="A1" s="17" t="s">
        <v>100</v>
      </c>
      <c r="B1" s="69"/>
      <c r="C1" s="69"/>
      <c r="D1" s="69"/>
      <c r="E1" s="69"/>
      <c r="F1" s="69"/>
      <c r="G1" s="69"/>
      <c r="H1" s="69"/>
      <c r="I1" s="69"/>
      <c r="J1" s="69"/>
      <c r="K1" s="17"/>
    </row>
    <row r="2" spans="1:11" x14ac:dyDescent="0.3">
      <c r="A2" s="70" t="s">
        <v>98</v>
      </c>
      <c r="B2" s="71" t="s">
        <v>0</v>
      </c>
      <c r="C2" s="71" t="s">
        <v>1</v>
      </c>
      <c r="D2" s="71" t="s">
        <v>2</v>
      </c>
      <c r="E2" s="71" t="s">
        <v>3</v>
      </c>
      <c r="F2" s="71" t="s">
        <v>4</v>
      </c>
      <c r="G2" s="71" t="s">
        <v>5</v>
      </c>
      <c r="H2" s="71" t="s">
        <v>6</v>
      </c>
      <c r="I2" s="71" t="s">
        <v>7</v>
      </c>
      <c r="J2" s="72" t="s">
        <v>8</v>
      </c>
      <c r="K2" s="74" t="s">
        <v>9</v>
      </c>
    </row>
    <row r="3" spans="1:11" x14ac:dyDescent="0.3">
      <c r="A3" s="22" t="s">
        <v>10</v>
      </c>
      <c r="B3" s="63">
        <v>1050</v>
      </c>
      <c r="C3" s="63">
        <v>1050</v>
      </c>
      <c r="D3" s="63">
        <v>1200</v>
      </c>
      <c r="E3" s="63">
        <v>1200</v>
      </c>
      <c r="F3" s="63">
        <v>1200</v>
      </c>
      <c r="G3" s="63">
        <v>1200</v>
      </c>
      <c r="H3" s="63">
        <v>1200</v>
      </c>
      <c r="I3" s="63">
        <v>1200</v>
      </c>
      <c r="J3" s="64"/>
      <c r="K3" s="73">
        <f t="shared" ref="K3:K17" si="0">SUM(B3:J3)</f>
        <v>9300</v>
      </c>
    </row>
    <row r="4" spans="1:11" x14ac:dyDescent="0.3">
      <c r="A4" s="22" t="s">
        <v>11</v>
      </c>
      <c r="B4" s="63">
        <v>450</v>
      </c>
      <c r="C4" s="63">
        <v>450</v>
      </c>
      <c r="D4" s="63">
        <v>450</v>
      </c>
      <c r="E4" s="63">
        <v>450</v>
      </c>
      <c r="F4" s="63">
        <v>450</v>
      </c>
      <c r="G4" s="65"/>
      <c r="H4" s="65"/>
      <c r="I4" s="65"/>
      <c r="J4" s="64"/>
      <c r="K4" s="73">
        <f t="shared" si="0"/>
        <v>2250</v>
      </c>
    </row>
    <row r="5" spans="1:11" x14ac:dyDescent="0.3">
      <c r="A5" s="22" t="s">
        <v>12</v>
      </c>
      <c r="B5" s="63">
        <v>185.72</v>
      </c>
      <c r="C5" s="63">
        <v>146.88999999999999</v>
      </c>
      <c r="D5" s="63">
        <v>163.37</v>
      </c>
      <c r="E5" s="63">
        <v>115</v>
      </c>
      <c r="F5" s="63">
        <v>213.29</v>
      </c>
      <c r="G5" s="63">
        <v>100.86</v>
      </c>
      <c r="H5" s="63">
        <v>94.59</v>
      </c>
      <c r="I5" s="65"/>
      <c r="J5" s="64"/>
      <c r="K5" s="73">
        <f t="shared" si="0"/>
        <v>1019.72</v>
      </c>
    </row>
    <row r="6" spans="1:11" x14ac:dyDescent="0.3">
      <c r="A6" s="22" t="s">
        <v>13</v>
      </c>
      <c r="B6" s="63">
        <v>380</v>
      </c>
      <c r="C6" s="63">
        <v>195</v>
      </c>
      <c r="D6" s="63">
        <v>475</v>
      </c>
      <c r="E6" s="63">
        <v>220</v>
      </c>
      <c r="F6" s="63">
        <v>2378.75</v>
      </c>
      <c r="G6" s="63">
        <v>1996</v>
      </c>
      <c r="H6" s="63">
        <v>80</v>
      </c>
      <c r="I6" s="65"/>
      <c r="J6" s="64"/>
      <c r="K6" s="73">
        <f t="shared" si="0"/>
        <v>5724.75</v>
      </c>
    </row>
    <row r="7" spans="1:11" x14ac:dyDescent="0.3">
      <c r="A7" s="22" t="s">
        <v>14</v>
      </c>
      <c r="B7" s="65"/>
      <c r="C7" s="63">
        <v>293.22000000000003</v>
      </c>
      <c r="D7" s="63">
        <v>293.22000000000003</v>
      </c>
      <c r="E7" s="63">
        <v>293.22000000000003</v>
      </c>
      <c r="F7" s="63">
        <v>293.22000000000003</v>
      </c>
      <c r="G7" s="65"/>
      <c r="H7" s="63">
        <v>293.22000000000003</v>
      </c>
      <c r="I7" s="65"/>
      <c r="J7" s="64"/>
      <c r="K7" s="73">
        <f t="shared" si="0"/>
        <v>1466.1000000000001</v>
      </c>
    </row>
    <row r="8" spans="1:11" x14ac:dyDescent="0.3">
      <c r="A8" s="22" t="s">
        <v>15</v>
      </c>
      <c r="B8" s="65"/>
      <c r="C8" s="63">
        <v>237</v>
      </c>
      <c r="D8" s="63">
        <v>158</v>
      </c>
      <c r="E8" s="63">
        <v>209</v>
      </c>
      <c r="F8" s="63">
        <v>389.5</v>
      </c>
      <c r="G8" s="63">
        <v>197</v>
      </c>
      <c r="H8" s="65"/>
      <c r="I8" s="65"/>
      <c r="J8" s="64"/>
      <c r="K8" s="73">
        <f t="shared" si="0"/>
        <v>1190.5</v>
      </c>
    </row>
    <row r="9" spans="1:11" x14ac:dyDescent="0.3">
      <c r="A9" s="22" t="s">
        <v>16</v>
      </c>
      <c r="B9" s="63">
        <v>275</v>
      </c>
      <c r="C9" s="63">
        <v>165</v>
      </c>
      <c r="D9" s="63">
        <v>110</v>
      </c>
      <c r="E9" s="63">
        <v>55</v>
      </c>
      <c r="F9" s="63">
        <v>110</v>
      </c>
      <c r="G9" s="63">
        <v>110</v>
      </c>
      <c r="H9" s="63">
        <v>165</v>
      </c>
      <c r="I9" s="63">
        <v>55</v>
      </c>
      <c r="J9" s="66">
        <v>165</v>
      </c>
      <c r="K9" s="73">
        <f t="shared" si="0"/>
        <v>1210</v>
      </c>
    </row>
    <row r="10" spans="1:11" x14ac:dyDescent="0.3">
      <c r="A10" s="22" t="s">
        <v>17</v>
      </c>
      <c r="B10" s="63">
        <v>292</v>
      </c>
      <c r="C10" s="65"/>
      <c r="D10" s="63">
        <v>535</v>
      </c>
      <c r="E10" s="65"/>
      <c r="F10" s="63">
        <v>267</v>
      </c>
      <c r="G10" s="65"/>
      <c r="H10" s="65"/>
      <c r="I10" s="65"/>
      <c r="J10" s="64"/>
      <c r="K10" s="73">
        <f t="shared" si="0"/>
        <v>1094</v>
      </c>
    </row>
    <row r="11" spans="1:11" x14ac:dyDescent="0.3">
      <c r="A11" s="22" t="s">
        <v>18</v>
      </c>
      <c r="B11" s="65"/>
      <c r="C11" s="65"/>
      <c r="D11" s="63">
        <v>385</v>
      </c>
      <c r="E11" s="65"/>
      <c r="F11" s="63">
        <v>200</v>
      </c>
      <c r="G11" s="65"/>
      <c r="H11" s="65"/>
      <c r="I11" s="65"/>
      <c r="J11" s="64"/>
      <c r="K11" s="73">
        <f t="shared" si="0"/>
        <v>585</v>
      </c>
    </row>
    <row r="12" spans="1:11" x14ac:dyDescent="0.3">
      <c r="A12" s="22" t="s">
        <v>19</v>
      </c>
      <c r="B12" s="65"/>
      <c r="C12" s="65"/>
      <c r="D12" s="65"/>
      <c r="E12" s="65"/>
      <c r="F12" s="63">
        <v>1595.5</v>
      </c>
      <c r="G12" s="63">
        <v>763</v>
      </c>
      <c r="H12" s="65"/>
      <c r="I12" s="65"/>
      <c r="J12" s="64"/>
      <c r="K12" s="73">
        <f t="shared" si="0"/>
        <v>2358.5</v>
      </c>
    </row>
    <row r="13" spans="1:11" x14ac:dyDescent="0.3">
      <c r="A13" s="22" t="s">
        <v>20</v>
      </c>
      <c r="B13" s="65"/>
      <c r="C13" s="65"/>
      <c r="D13" s="65"/>
      <c r="E13" s="65"/>
      <c r="F13" s="63">
        <v>305</v>
      </c>
      <c r="G13" s="63">
        <v>85</v>
      </c>
      <c r="H13" s="65"/>
      <c r="I13" s="65"/>
      <c r="J13" s="64"/>
      <c r="K13" s="73">
        <f t="shared" si="0"/>
        <v>390</v>
      </c>
    </row>
    <row r="14" spans="1:11" x14ac:dyDescent="0.3">
      <c r="A14" s="22" t="s">
        <v>21</v>
      </c>
      <c r="B14" s="65"/>
      <c r="C14" s="65"/>
      <c r="D14" s="65"/>
      <c r="E14" s="65"/>
      <c r="F14" s="63">
        <v>628</v>
      </c>
      <c r="G14" s="63">
        <v>883.74</v>
      </c>
      <c r="H14" s="65"/>
      <c r="I14" s="65"/>
      <c r="J14" s="64"/>
      <c r="K14" s="73">
        <f t="shared" si="0"/>
        <v>1511.74</v>
      </c>
    </row>
    <row r="15" spans="1:11" x14ac:dyDescent="0.3">
      <c r="A15" s="22" t="s">
        <v>22</v>
      </c>
      <c r="B15" s="63">
        <v>38.130000000000003</v>
      </c>
      <c r="C15" s="65"/>
      <c r="D15" s="63">
        <v>29.39</v>
      </c>
      <c r="E15" s="65"/>
      <c r="F15" s="65"/>
      <c r="G15" s="65"/>
      <c r="H15" s="65"/>
      <c r="I15" s="65"/>
      <c r="J15" s="64"/>
      <c r="K15" s="73">
        <f t="shared" si="0"/>
        <v>67.52000000000001</v>
      </c>
    </row>
    <row r="16" spans="1:11" x14ac:dyDescent="0.3">
      <c r="A16" s="26" t="s">
        <v>23</v>
      </c>
      <c r="B16" s="65"/>
      <c r="C16" s="65"/>
      <c r="D16" s="65"/>
      <c r="E16" s="65"/>
      <c r="F16" s="65"/>
      <c r="G16" s="65"/>
      <c r="H16" s="65"/>
      <c r="I16" s="65"/>
      <c r="J16" s="64"/>
      <c r="K16" s="73">
        <f t="shared" si="0"/>
        <v>0</v>
      </c>
    </row>
    <row r="17" spans="1:11" x14ac:dyDescent="0.3">
      <c r="A17" s="27" t="s">
        <v>24</v>
      </c>
      <c r="B17" s="67"/>
      <c r="C17" s="67"/>
      <c r="D17" s="67"/>
      <c r="E17" s="67"/>
      <c r="F17" s="67"/>
      <c r="G17" s="67"/>
      <c r="H17" s="67"/>
      <c r="I17" s="67"/>
      <c r="J17" s="68"/>
      <c r="K17" s="73">
        <f t="shared" si="0"/>
        <v>0</v>
      </c>
    </row>
    <row r="18" spans="1:11" x14ac:dyDescent="0.3">
      <c r="A18" s="75" t="s">
        <v>25</v>
      </c>
      <c r="B18" s="76">
        <f t="shared" ref="B18:K18" si="1">SUM(B3:B17)</f>
        <v>2670.8500000000004</v>
      </c>
      <c r="C18" s="76">
        <f t="shared" si="1"/>
        <v>2537.1099999999997</v>
      </c>
      <c r="D18" s="76">
        <f t="shared" si="1"/>
        <v>3798.98</v>
      </c>
      <c r="E18" s="76">
        <f t="shared" si="1"/>
        <v>2542.2200000000003</v>
      </c>
      <c r="F18" s="76">
        <f t="shared" si="1"/>
        <v>8030.26</v>
      </c>
      <c r="G18" s="76">
        <f t="shared" si="1"/>
        <v>5335.5999999999995</v>
      </c>
      <c r="H18" s="76">
        <f t="shared" si="1"/>
        <v>1832.81</v>
      </c>
      <c r="I18" s="76">
        <f t="shared" si="1"/>
        <v>1255</v>
      </c>
      <c r="J18" s="76">
        <f t="shared" si="1"/>
        <v>165</v>
      </c>
      <c r="K18" s="76">
        <f t="shared" si="1"/>
        <v>28167.83</v>
      </c>
    </row>
    <row r="20" spans="1:11" ht="16.8" x14ac:dyDescent="0.3">
      <c r="A20" s="81" t="s">
        <v>99</v>
      </c>
      <c r="B20" s="81"/>
      <c r="C20" s="81"/>
      <c r="D20" s="81"/>
    </row>
    <row r="22" spans="1:11" x14ac:dyDescent="0.3">
      <c r="A22" s="11"/>
      <c r="B22" s="11"/>
      <c r="C22" s="11"/>
      <c r="D22" s="10"/>
    </row>
    <row r="23" spans="1:11" x14ac:dyDescent="0.3">
      <c r="A23" s="77"/>
      <c r="B23" s="77"/>
      <c r="C23" s="78">
        <v>100</v>
      </c>
      <c r="D23" s="10"/>
    </row>
    <row r="24" spans="1:11" x14ac:dyDescent="0.3">
      <c r="A24" s="77"/>
      <c r="B24" s="77"/>
      <c r="C24" s="78">
        <v>100</v>
      </c>
      <c r="D24" s="10"/>
    </row>
    <row r="25" spans="1:11" x14ac:dyDescent="0.3">
      <c r="A25" s="77"/>
      <c r="B25" s="77"/>
      <c r="C25" s="78">
        <v>75</v>
      </c>
      <c r="D25" s="10"/>
    </row>
    <row r="26" spans="1:11" x14ac:dyDescent="0.3">
      <c r="A26" s="77"/>
      <c r="B26" s="77"/>
      <c r="C26" s="78">
        <v>100</v>
      </c>
      <c r="D26" s="10"/>
    </row>
    <row r="27" spans="1:11" x14ac:dyDescent="0.3">
      <c r="A27" s="10"/>
      <c r="B27" s="14"/>
      <c r="C27" s="15">
        <f>SUM(C23:C26)</f>
        <v>375</v>
      </c>
      <c r="D27" s="10"/>
    </row>
    <row r="28" spans="1:11" x14ac:dyDescent="0.3">
      <c r="A28" s="10"/>
      <c r="B28" s="10"/>
      <c r="C28" s="10"/>
      <c r="D28" s="10"/>
    </row>
    <row r="29" spans="1:11" x14ac:dyDescent="0.3">
      <c r="A29" s="79" t="s">
        <v>26</v>
      </c>
      <c r="B29" s="80">
        <v>50</v>
      </c>
      <c r="C29" s="10"/>
      <c r="D29" s="10"/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3"/>
  <sheetViews>
    <sheetView topLeftCell="A21" zoomScaleNormal="100" workbookViewId="0">
      <selection activeCell="A23" sqref="A23"/>
    </sheetView>
  </sheetViews>
  <sheetFormatPr defaultColWidth="8.6640625" defaultRowHeight="14.4" x14ac:dyDescent="0.3"/>
  <cols>
    <col min="1" max="1" width="32" customWidth="1"/>
    <col min="2" max="4" width="16" customWidth="1"/>
    <col min="5" max="5" width="18" customWidth="1"/>
    <col min="7" max="7" width="30.44140625" bestFit="1" customWidth="1"/>
    <col min="8" max="8" width="9.88671875" customWidth="1"/>
  </cols>
  <sheetData>
    <row r="1" spans="1:5" ht="15.6" x14ac:dyDescent="0.3">
      <c r="A1" s="17" t="s">
        <v>27</v>
      </c>
      <c r="B1" s="17"/>
      <c r="C1" s="17"/>
      <c r="D1" s="17"/>
      <c r="E1" s="17"/>
    </row>
    <row r="2" spans="1:5" x14ac:dyDescent="0.3">
      <c r="A2" s="19" t="s">
        <v>28</v>
      </c>
      <c r="B2" s="20" t="s">
        <v>29</v>
      </c>
      <c r="C2" s="20" t="s">
        <v>30</v>
      </c>
      <c r="D2" s="20" t="s">
        <v>31</v>
      </c>
      <c r="E2" s="21" t="s">
        <v>32</v>
      </c>
    </row>
    <row r="3" spans="1:5" x14ac:dyDescent="0.3">
      <c r="A3" s="22" t="s">
        <v>10</v>
      </c>
      <c r="B3" s="23">
        <f>'Monthly Expenses'!K3</f>
        <v>9300</v>
      </c>
      <c r="C3" s="23">
        <f t="shared" ref="C3:C17" si="0">IF(B3=0,"-",B3/9)</f>
        <v>1033.3333333333333</v>
      </c>
      <c r="D3" s="24">
        <f t="shared" ref="D3:D17" si="1">IF(B$18=0,0,B3/B$18)</f>
        <v>0.33016387843863015</v>
      </c>
      <c r="E3" s="25">
        <f t="shared" ref="E3:E17" si="2">IF(B3=0,"-",B3/9*12)</f>
        <v>12400</v>
      </c>
    </row>
    <row r="4" spans="1:5" x14ac:dyDescent="0.3">
      <c r="A4" s="22" t="s">
        <v>11</v>
      </c>
      <c r="B4" s="23">
        <f>'Monthly Expenses'!K4</f>
        <v>2250</v>
      </c>
      <c r="C4" s="23">
        <f t="shared" si="0"/>
        <v>250</v>
      </c>
      <c r="D4" s="24">
        <f t="shared" si="1"/>
        <v>7.9878357686765364E-2</v>
      </c>
      <c r="E4" s="25">
        <f t="shared" si="2"/>
        <v>3000</v>
      </c>
    </row>
    <row r="5" spans="1:5" x14ac:dyDescent="0.3">
      <c r="A5" s="22" t="s">
        <v>12</v>
      </c>
      <c r="B5" s="23">
        <f>'Monthly Expenses'!K5</f>
        <v>1019.72</v>
      </c>
      <c r="C5" s="23">
        <f t="shared" si="0"/>
        <v>113.30222222222223</v>
      </c>
      <c r="D5" s="24">
        <f t="shared" si="1"/>
        <v>3.6201581733488163E-2</v>
      </c>
      <c r="E5" s="25">
        <f t="shared" si="2"/>
        <v>1359.6266666666668</v>
      </c>
    </row>
    <row r="6" spans="1:5" x14ac:dyDescent="0.3">
      <c r="A6" s="22" t="s">
        <v>13</v>
      </c>
      <c r="B6" s="23">
        <f>'Monthly Expenses'!K6</f>
        <v>5724.75</v>
      </c>
      <c r="C6" s="23">
        <f t="shared" si="0"/>
        <v>636.08333333333337</v>
      </c>
      <c r="D6" s="24">
        <f t="shared" si="1"/>
        <v>0.20323716807435999</v>
      </c>
      <c r="E6" s="25">
        <f t="shared" si="2"/>
        <v>7633</v>
      </c>
    </row>
    <row r="7" spans="1:5" x14ac:dyDescent="0.3">
      <c r="A7" s="22" t="s">
        <v>14</v>
      </c>
      <c r="B7" s="23">
        <f>'Monthly Expenses'!K7</f>
        <v>1466.1000000000001</v>
      </c>
      <c r="C7" s="23">
        <f t="shared" si="0"/>
        <v>162.9</v>
      </c>
      <c r="D7" s="24">
        <f t="shared" si="1"/>
        <v>5.2048737868696314E-2</v>
      </c>
      <c r="E7" s="25">
        <f t="shared" si="2"/>
        <v>1954.8000000000002</v>
      </c>
    </row>
    <row r="8" spans="1:5" x14ac:dyDescent="0.3">
      <c r="A8" s="22" t="s">
        <v>15</v>
      </c>
      <c r="B8" s="23">
        <f>'Monthly Expenses'!K8</f>
        <v>1190.5</v>
      </c>
      <c r="C8" s="23">
        <f t="shared" si="0"/>
        <v>132.27777777777777</v>
      </c>
      <c r="D8" s="24">
        <f t="shared" si="1"/>
        <v>4.2264526589375184E-2</v>
      </c>
      <c r="E8" s="25">
        <f t="shared" si="2"/>
        <v>1587.3333333333333</v>
      </c>
    </row>
    <row r="9" spans="1:5" x14ac:dyDescent="0.3">
      <c r="A9" s="22" t="s">
        <v>16</v>
      </c>
      <c r="B9" s="23">
        <f>'Monthly Expenses'!K9</f>
        <v>1210</v>
      </c>
      <c r="C9" s="23">
        <f t="shared" si="0"/>
        <v>134.44444444444446</v>
      </c>
      <c r="D9" s="24">
        <f t="shared" si="1"/>
        <v>4.2956805689327152E-2</v>
      </c>
      <c r="E9" s="25">
        <f t="shared" si="2"/>
        <v>1613.3333333333335</v>
      </c>
    </row>
    <row r="10" spans="1:5" x14ac:dyDescent="0.3">
      <c r="A10" s="22" t="s">
        <v>17</v>
      </c>
      <c r="B10" s="23">
        <f>'Monthly Expenses'!K10</f>
        <v>1094</v>
      </c>
      <c r="C10" s="23">
        <f t="shared" si="0"/>
        <v>121.55555555555556</v>
      </c>
      <c r="D10" s="24">
        <f t="shared" si="1"/>
        <v>3.8838632581920579E-2</v>
      </c>
      <c r="E10" s="25">
        <f t="shared" si="2"/>
        <v>1458.6666666666667</v>
      </c>
    </row>
    <row r="11" spans="1:5" x14ac:dyDescent="0.3">
      <c r="A11" s="22" t="s">
        <v>18</v>
      </c>
      <c r="B11" s="23">
        <f>'Monthly Expenses'!K11</f>
        <v>585</v>
      </c>
      <c r="C11" s="23">
        <f t="shared" si="0"/>
        <v>65</v>
      </c>
      <c r="D11" s="24">
        <f t="shared" si="1"/>
        <v>2.0768372998558993E-2</v>
      </c>
      <c r="E11" s="25">
        <f t="shared" si="2"/>
        <v>780</v>
      </c>
    </row>
    <row r="12" spans="1:5" x14ac:dyDescent="0.3">
      <c r="A12" s="22" t="s">
        <v>19</v>
      </c>
      <c r="B12" s="23">
        <f>'Monthly Expenses'!K12</f>
        <v>2358.5</v>
      </c>
      <c r="C12" s="23">
        <f t="shared" si="0"/>
        <v>262.05555555555554</v>
      </c>
      <c r="D12" s="24">
        <f t="shared" si="1"/>
        <v>8.3730269601882706E-2</v>
      </c>
      <c r="E12" s="25">
        <f t="shared" si="2"/>
        <v>3144.6666666666665</v>
      </c>
    </row>
    <row r="13" spans="1:5" x14ac:dyDescent="0.3">
      <c r="A13" s="22" t="s">
        <v>20</v>
      </c>
      <c r="B13" s="23">
        <f>'Monthly Expenses'!K13</f>
        <v>390</v>
      </c>
      <c r="C13" s="23">
        <f t="shared" si="0"/>
        <v>43.333333333333336</v>
      </c>
      <c r="D13" s="24">
        <f t="shared" si="1"/>
        <v>1.384558199903933E-2</v>
      </c>
      <c r="E13" s="25">
        <f t="shared" si="2"/>
        <v>520</v>
      </c>
    </row>
    <row r="14" spans="1:5" x14ac:dyDescent="0.3">
      <c r="A14" s="22" t="s">
        <v>21</v>
      </c>
      <c r="B14" s="23">
        <f>'Monthly Expenses'!K14</f>
        <v>1511.74</v>
      </c>
      <c r="C14" s="23">
        <f t="shared" si="0"/>
        <v>167.9711111111111</v>
      </c>
      <c r="D14" s="24">
        <f t="shared" si="1"/>
        <v>5.3669025977506959E-2</v>
      </c>
      <c r="E14" s="25">
        <f t="shared" si="2"/>
        <v>2015.6533333333332</v>
      </c>
    </row>
    <row r="15" spans="1:5" x14ac:dyDescent="0.3">
      <c r="A15" s="22" t="s">
        <v>22</v>
      </c>
      <c r="B15" s="23">
        <f>'Monthly Expenses'!K15</f>
        <v>67.52000000000001</v>
      </c>
      <c r="C15" s="23">
        <f t="shared" si="0"/>
        <v>7.5022222222222235</v>
      </c>
      <c r="D15" s="24">
        <f t="shared" si="1"/>
        <v>2.3970607604490656E-3</v>
      </c>
      <c r="E15" s="25">
        <f t="shared" si="2"/>
        <v>90.026666666666685</v>
      </c>
    </row>
    <row r="16" spans="1:5" x14ac:dyDescent="0.3">
      <c r="A16" s="26" t="s">
        <v>87</v>
      </c>
      <c r="B16" s="23">
        <f>'Monthly Expenses'!K16</f>
        <v>0</v>
      </c>
      <c r="C16" s="23" t="str">
        <f t="shared" si="0"/>
        <v>-</v>
      </c>
      <c r="D16" s="24">
        <f t="shared" si="1"/>
        <v>0</v>
      </c>
      <c r="E16" s="25" t="str">
        <f t="shared" si="2"/>
        <v>-</v>
      </c>
    </row>
    <row r="17" spans="1:8" x14ac:dyDescent="0.3">
      <c r="A17" s="27" t="s">
        <v>87</v>
      </c>
      <c r="B17" s="28">
        <f>'Monthly Expenses'!K17</f>
        <v>0</v>
      </c>
      <c r="C17" s="28" t="str">
        <f t="shared" si="0"/>
        <v>-</v>
      </c>
      <c r="D17" s="29">
        <f t="shared" si="1"/>
        <v>0</v>
      </c>
      <c r="E17" s="30" t="str">
        <f t="shared" si="2"/>
        <v>-</v>
      </c>
    </row>
    <row r="18" spans="1:8" x14ac:dyDescent="0.3">
      <c r="A18" s="34" t="s">
        <v>9</v>
      </c>
      <c r="B18" s="32">
        <f>SUM(B3:B17)</f>
        <v>28167.83</v>
      </c>
      <c r="C18" s="32">
        <f>SUM(C3:C17)</f>
        <v>3129.7588888888895</v>
      </c>
      <c r="D18" s="33"/>
      <c r="E18" s="32">
        <f>SUM(E3:E17)</f>
        <v>37557.106666666667</v>
      </c>
    </row>
    <row r="20" spans="1:8" x14ac:dyDescent="0.3">
      <c r="A20" s="1" t="s">
        <v>88</v>
      </c>
      <c r="B20" s="55">
        <f>'Monthly Expenses'!C27</f>
        <v>375</v>
      </c>
    </row>
    <row r="21" spans="1:8" x14ac:dyDescent="0.3">
      <c r="A21" s="2" t="s">
        <v>33</v>
      </c>
      <c r="B21" s="35">
        <f>B18-B20</f>
        <v>27792.83</v>
      </c>
    </row>
    <row r="23" spans="1:8" ht="15.6" x14ac:dyDescent="0.3">
      <c r="A23" s="17" t="s">
        <v>51</v>
      </c>
      <c r="B23" s="17"/>
      <c r="C23" s="17"/>
    </row>
    <row r="24" spans="1:8" ht="15.6" x14ac:dyDescent="0.3">
      <c r="A24" s="17" t="s">
        <v>52</v>
      </c>
      <c r="B24" s="17"/>
      <c r="C24" s="17"/>
      <c r="G24" s="17" t="s">
        <v>97</v>
      </c>
      <c r="H24" s="18"/>
    </row>
    <row r="25" spans="1:8" x14ac:dyDescent="0.3">
      <c r="A25" s="19" t="s">
        <v>53</v>
      </c>
      <c r="B25" s="20" t="s">
        <v>54</v>
      </c>
      <c r="C25" s="21" t="s">
        <v>55</v>
      </c>
    </row>
    <row r="26" spans="1:8" x14ac:dyDescent="0.3">
      <c r="A26" s="36" t="s">
        <v>56</v>
      </c>
      <c r="B26" s="44">
        <v>1200</v>
      </c>
      <c r="C26" s="38">
        <f>B26*12</f>
        <v>14400</v>
      </c>
      <c r="G26" s="3" t="s">
        <v>74</v>
      </c>
      <c r="H26" s="5">
        <v>65</v>
      </c>
    </row>
    <row r="27" spans="1:8" x14ac:dyDescent="0.3">
      <c r="A27" s="36" t="s">
        <v>11</v>
      </c>
      <c r="B27" s="44">
        <v>450</v>
      </c>
      <c r="C27" s="38">
        <f>B27*12</f>
        <v>5400</v>
      </c>
      <c r="G27" s="3" t="s">
        <v>75</v>
      </c>
      <c r="H27" s="5">
        <v>55</v>
      </c>
    </row>
    <row r="28" spans="1:8" x14ac:dyDescent="0.3">
      <c r="A28" s="36" t="s">
        <v>12</v>
      </c>
      <c r="B28" s="44">
        <v>140</v>
      </c>
      <c r="C28" s="38">
        <f>B28*12</f>
        <v>1680</v>
      </c>
      <c r="G28" s="3" t="s">
        <v>76</v>
      </c>
      <c r="H28" s="6">
        <v>2</v>
      </c>
    </row>
    <row r="29" spans="1:8" x14ac:dyDescent="0.3">
      <c r="A29" s="36" t="s">
        <v>57</v>
      </c>
      <c r="B29" s="44">
        <f>(H32/12)</f>
        <v>801.04999999999984</v>
      </c>
      <c r="C29" s="38">
        <f>H32</f>
        <v>9612.5999999999985</v>
      </c>
      <c r="G29" s="3" t="s">
        <v>77</v>
      </c>
      <c r="H29" s="6">
        <v>1</v>
      </c>
    </row>
    <row r="30" spans="1:8" x14ac:dyDescent="0.3">
      <c r="A30" s="36" t="s">
        <v>58</v>
      </c>
      <c r="B30" s="44">
        <v>220</v>
      </c>
      <c r="C30" s="38">
        <f t="shared" ref="C30:C37" si="3">B30*12</f>
        <v>2640</v>
      </c>
      <c r="G30" s="3" t="s">
        <v>78</v>
      </c>
      <c r="H30" s="7">
        <f>H26*H28*4.33</f>
        <v>562.9</v>
      </c>
    </row>
    <row r="31" spans="1:8" x14ac:dyDescent="0.3">
      <c r="A31" s="36" t="s">
        <v>59</v>
      </c>
      <c r="B31" s="44">
        <v>245</v>
      </c>
      <c r="C31" s="38">
        <f t="shared" si="3"/>
        <v>2940</v>
      </c>
      <c r="G31" s="3" t="s">
        <v>79</v>
      </c>
      <c r="H31" s="7">
        <f>H27*H29*4.33</f>
        <v>238.15</v>
      </c>
    </row>
    <row r="32" spans="1:8" x14ac:dyDescent="0.3">
      <c r="A32" s="36" t="s">
        <v>60</v>
      </c>
      <c r="B32" s="44">
        <v>170</v>
      </c>
      <c r="C32" s="38">
        <f t="shared" si="3"/>
        <v>2040</v>
      </c>
      <c r="G32" s="42" t="s">
        <v>80</v>
      </c>
      <c r="H32" s="43">
        <f>(H30+H31)*12</f>
        <v>9612.5999999999985</v>
      </c>
    </row>
    <row r="33" spans="1:3" x14ac:dyDescent="0.3">
      <c r="A33" s="36" t="s">
        <v>61</v>
      </c>
      <c r="B33" s="44">
        <v>75</v>
      </c>
      <c r="C33" s="38">
        <f t="shared" si="3"/>
        <v>900</v>
      </c>
    </row>
    <row r="34" spans="1:3" x14ac:dyDescent="0.3">
      <c r="A34" s="36" t="s">
        <v>22</v>
      </c>
      <c r="B34" s="44">
        <v>50</v>
      </c>
      <c r="C34" s="38">
        <f t="shared" si="3"/>
        <v>600</v>
      </c>
    </row>
    <row r="35" spans="1:3" x14ac:dyDescent="0.3">
      <c r="A35" s="36" t="s">
        <v>62</v>
      </c>
      <c r="B35" s="44">
        <v>200</v>
      </c>
      <c r="C35" s="38">
        <f t="shared" si="3"/>
        <v>2400</v>
      </c>
    </row>
    <row r="36" spans="1:3" x14ac:dyDescent="0.3">
      <c r="A36" s="39" t="s">
        <v>87</v>
      </c>
      <c r="B36" s="44"/>
      <c r="C36" s="38">
        <f t="shared" si="3"/>
        <v>0</v>
      </c>
    </row>
    <row r="37" spans="1:3" x14ac:dyDescent="0.3">
      <c r="A37" s="40" t="s">
        <v>87</v>
      </c>
      <c r="B37" s="45"/>
      <c r="C37" s="46">
        <f t="shared" si="3"/>
        <v>0</v>
      </c>
    </row>
    <row r="38" spans="1:3" x14ac:dyDescent="0.3">
      <c r="A38" s="31" t="s">
        <v>63</v>
      </c>
      <c r="B38" s="32">
        <f>SUM(B26:B37)</f>
        <v>3551.0499999999997</v>
      </c>
      <c r="C38" s="32">
        <f>SUM(C26:C37)</f>
        <v>42612.6</v>
      </c>
    </row>
    <row r="39" spans="1:3" x14ac:dyDescent="0.3">
      <c r="A39" s="47"/>
      <c r="B39" s="47"/>
      <c r="C39" s="47"/>
    </row>
    <row r="40" spans="1:3" ht="16.8" x14ac:dyDescent="0.3">
      <c r="A40" s="49" t="s">
        <v>94</v>
      </c>
      <c r="B40" s="49"/>
      <c r="C40" s="49"/>
    </row>
    <row r="41" spans="1:3" x14ac:dyDescent="0.3">
      <c r="A41" s="19" t="s">
        <v>53</v>
      </c>
      <c r="B41" s="21" t="s">
        <v>55</v>
      </c>
      <c r="C41" s="20"/>
    </row>
    <row r="42" spans="1:3" x14ac:dyDescent="0.3">
      <c r="A42" s="36" t="s">
        <v>81</v>
      </c>
      <c r="B42" s="37">
        <v>2500</v>
      </c>
      <c r="C42" s="48"/>
    </row>
    <row r="43" spans="1:3" x14ac:dyDescent="0.3">
      <c r="A43" s="36" t="s">
        <v>82</v>
      </c>
      <c r="B43" s="37">
        <v>1500</v>
      </c>
      <c r="C43" s="37"/>
    </row>
    <row r="44" spans="1:3" x14ac:dyDescent="0.3">
      <c r="A44" s="36" t="s">
        <v>83</v>
      </c>
      <c r="B44" s="37">
        <v>600</v>
      </c>
      <c r="C44" s="37"/>
    </row>
    <row r="45" spans="1:3" x14ac:dyDescent="0.3">
      <c r="A45" s="36" t="s">
        <v>84</v>
      </c>
      <c r="B45" s="37">
        <v>3000</v>
      </c>
      <c r="C45" s="37"/>
    </row>
    <row r="46" spans="1:3" x14ac:dyDescent="0.3">
      <c r="A46" s="36" t="s">
        <v>64</v>
      </c>
      <c r="B46" s="37">
        <v>500</v>
      </c>
      <c r="C46" s="37"/>
    </row>
    <row r="47" spans="1:3" x14ac:dyDescent="0.3">
      <c r="A47" s="36" t="s">
        <v>85</v>
      </c>
      <c r="B47" s="37">
        <v>350</v>
      </c>
      <c r="C47" s="37"/>
    </row>
    <row r="48" spans="1:3" x14ac:dyDescent="0.3">
      <c r="A48" s="36" t="s">
        <v>65</v>
      </c>
      <c r="B48" s="37">
        <v>250</v>
      </c>
      <c r="C48" s="37"/>
    </row>
    <row r="49" spans="1:3" x14ac:dyDescent="0.3">
      <c r="A49" s="36" t="s">
        <v>66</v>
      </c>
      <c r="B49" s="37">
        <v>2000</v>
      </c>
      <c r="C49" s="37"/>
    </row>
    <row r="50" spans="1:3" x14ac:dyDescent="0.3">
      <c r="A50" s="39" t="s">
        <v>67</v>
      </c>
      <c r="B50" s="37"/>
      <c r="C50" s="37"/>
    </row>
    <row r="51" spans="1:3" x14ac:dyDescent="0.3">
      <c r="A51" s="36" t="s">
        <v>68</v>
      </c>
      <c r="B51" s="37">
        <v>200</v>
      </c>
      <c r="C51" s="37"/>
    </row>
    <row r="52" spans="1:3" x14ac:dyDescent="0.3">
      <c r="A52" s="39" t="s">
        <v>87</v>
      </c>
      <c r="B52" s="37"/>
      <c r="C52" s="37"/>
    </row>
    <row r="53" spans="1:3" x14ac:dyDescent="0.3">
      <c r="A53" s="39" t="s">
        <v>87</v>
      </c>
      <c r="B53" s="37"/>
      <c r="C53" s="41"/>
    </row>
    <row r="54" spans="1:3" x14ac:dyDescent="0.3">
      <c r="A54" s="50" t="s">
        <v>95</v>
      </c>
      <c r="B54" s="51">
        <f>SUM(B42:B53)</f>
        <v>10900</v>
      </c>
    </row>
    <row r="56" spans="1:3" ht="16.8" x14ac:dyDescent="0.3">
      <c r="A56" s="49" t="s">
        <v>86</v>
      </c>
      <c r="B56" s="49"/>
      <c r="C56" s="49"/>
    </row>
    <row r="57" spans="1:3" x14ac:dyDescent="0.3">
      <c r="A57" s="52" t="s">
        <v>69</v>
      </c>
      <c r="B57" s="47"/>
      <c r="C57" s="53">
        <f>C38</f>
        <v>42612.6</v>
      </c>
    </row>
    <row r="58" spans="1:3" x14ac:dyDescent="0.3">
      <c r="A58" s="52" t="s">
        <v>96</v>
      </c>
      <c r="B58" s="47"/>
      <c r="C58" s="53">
        <f>B54</f>
        <v>10900</v>
      </c>
    </row>
    <row r="59" spans="1:3" x14ac:dyDescent="0.3">
      <c r="A59" s="56" t="s">
        <v>70</v>
      </c>
      <c r="B59" s="33"/>
      <c r="C59" s="32">
        <f>C57+C58</f>
        <v>53512.6</v>
      </c>
    </row>
    <row r="60" spans="1:3" x14ac:dyDescent="0.3">
      <c r="A60" s="54" t="s">
        <v>71</v>
      </c>
      <c r="B60" s="47"/>
      <c r="C60" s="55">
        <f>'Import Costs'!B20</f>
        <v>27173.200000000001</v>
      </c>
    </row>
    <row r="61" spans="1:3" x14ac:dyDescent="0.3">
      <c r="A61" s="54" t="s">
        <v>72</v>
      </c>
      <c r="B61" s="47"/>
      <c r="C61" s="55">
        <f>'Import Costs'!B2</f>
        <v>50000</v>
      </c>
    </row>
    <row r="62" spans="1:3" x14ac:dyDescent="0.3">
      <c r="A62" s="47"/>
      <c r="B62" s="47"/>
      <c r="C62" s="47"/>
    </row>
    <row r="63" spans="1:3" x14ac:dyDescent="0.3">
      <c r="A63" s="57" t="s">
        <v>73</v>
      </c>
      <c r="B63" s="33"/>
      <c r="C63" s="32">
        <f>C59+C60+C61</f>
        <v>130685.8</v>
      </c>
    </row>
  </sheetData>
  <pageMargins left="0.75" right="0.75" top="1" bottom="1" header="0.511811023622047" footer="0.511811023622047"/>
  <pageSetup paperSize="9" orientation="portrait" horizontalDpi="300" verticalDpi="300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zoomScaleNormal="100" workbookViewId="0">
      <selection activeCell="A25" sqref="A25"/>
    </sheetView>
  </sheetViews>
  <sheetFormatPr defaultColWidth="8.6640625" defaultRowHeight="14.4" x14ac:dyDescent="0.3"/>
  <cols>
    <col min="1" max="1" width="48.5546875" customWidth="1"/>
    <col min="2" max="3" width="18" customWidth="1"/>
  </cols>
  <sheetData>
    <row r="1" spans="1:3" ht="15.6" x14ac:dyDescent="0.3">
      <c r="A1" s="17" t="s">
        <v>34</v>
      </c>
      <c r="B1" s="17"/>
      <c r="C1" s="17"/>
    </row>
    <row r="2" spans="1:3" x14ac:dyDescent="0.3">
      <c r="A2" s="2" t="s">
        <v>35</v>
      </c>
      <c r="B2" s="58">
        <v>50000</v>
      </c>
    </row>
    <row r="3" spans="1:3" x14ac:dyDescent="0.3">
      <c r="A3" s="2" t="s">
        <v>36</v>
      </c>
      <c r="B3" s="59" t="s">
        <v>37</v>
      </c>
    </row>
    <row r="4" spans="1:3" x14ac:dyDescent="0.3">
      <c r="A4" s="2" t="s">
        <v>38</v>
      </c>
      <c r="B4" s="59" t="s">
        <v>39</v>
      </c>
    </row>
    <row r="5" spans="1:3" x14ac:dyDescent="0.3">
      <c r="A5" s="2" t="s">
        <v>40</v>
      </c>
      <c r="B5" s="60">
        <v>0.2</v>
      </c>
    </row>
    <row r="6" spans="1:3" x14ac:dyDescent="0.3">
      <c r="A6" s="19" t="s">
        <v>41</v>
      </c>
      <c r="B6" s="21" t="s">
        <v>42</v>
      </c>
    </row>
    <row r="7" spans="1:3" x14ac:dyDescent="0.3">
      <c r="A7" s="36" t="s">
        <v>93</v>
      </c>
      <c r="B7" s="61">
        <v>7500</v>
      </c>
    </row>
    <row r="8" spans="1:3" x14ac:dyDescent="0.3">
      <c r="A8" s="36" t="s">
        <v>92</v>
      </c>
      <c r="B8" s="61">
        <v>800</v>
      </c>
    </row>
    <row r="9" spans="1:3" x14ac:dyDescent="0.3">
      <c r="A9" s="36" t="s">
        <v>43</v>
      </c>
      <c r="B9" s="61"/>
    </row>
    <row r="10" spans="1:3" x14ac:dyDescent="0.3">
      <c r="A10" s="36" t="s">
        <v>89</v>
      </c>
      <c r="B10" s="61">
        <v>1500</v>
      </c>
    </row>
    <row r="11" spans="1:3" x14ac:dyDescent="0.3">
      <c r="A11" s="36" t="s">
        <v>90</v>
      </c>
      <c r="B11" s="61"/>
    </row>
    <row r="12" spans="1:3" x14ac:dyDescent="0.3">
      <c r="A12" s="36" t="s">
        <v>91</v>
      </c>
      <c r="B12" s="61">
        <v>500</v>
      </c>
    </row>
    <row r="13" spans="1:3" x14ac:dyDescent="0.3">
      <c r="A13" s="36" t="s">
        <v>44</v>
      </c>
      <c r="B13" s="61">
        <f>B2*B5</f>
        <v>10000</v>
      </c>
    </row>
    <row r="14" spans="1:3" x14ac:dyDescent="0.3">
      <c r="A14" s="36" t="s">
        <v>45</v>
      </c>
      <c r="B14" s="61">
        <f>MIN(MAX(B2*0.003464,32.71),634.62)</f>
        <v>173.20000000000002</v>
      </c>
    </row>
    <row r="15" spans="1:3" x14ac:dyDescent="0.3">
      <c r="A15" s="36" t="s">
        <v>46</v>
      </c>
      <c r="B15" s="61">
        <v>1500</v>
      </c>
    </row>
    <row r="16" spans="1:3" x14ac:dyDescent="0.3">
      <c r="A16" s="36" t="s">
        <v>47</v>
      </c>
      <c r="B16" s="61">
        <v>200</v>
      </c>
    </row>
    <row r="17" spans="1:2" x14ac:dyDescent="0.3">
      <c r="A17" s="36" t="s">
        <v>48</v>
      </c>
      <c r="B17" s="61">
        <f>B2*0.1</f>
        <v>5000</v>
      </c>
    </row>
    <row r="18" spans="1:2" x14ac:dyDescent="0.3">
      <c r="A18" s="39" t="s">
        <v>87</v>
      </c>
      <c r="B18" s="61"/>
    </row>
    <row r="19" spans="1:2" x14ac:dyDescent="0.3">
      <c r="A19" s="40" t="s">
        <v>87</v>
      </c>
      <c r="B19" s="62"/>
    </row>
    <row r="20" spans="1:2" x14ac:dyDescent="0.3">
      <c r="A20" s="31" t="s">
        <v>49</v>
      </c>
      <c r="B20" s="32">
        <f>SUM(B7:B19)</f>
        <v>27173.200000000001</v>
      </c>
    </row>
    <row r="21" spans="1:2" x14ac:dyDescent="0.3">
      <c r="A21" s="31" t="s">
        <v>50</v>
      </c>
      <c r="B21" s="32">
        <f>B2+B20</f>
        <v>77173.2</v>
      </c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2:C42"/>
  <sheetViews>
    <sheetView zoomScaleNormal="100" workbookViewId="0">
      <selection activeCell="B26" sqref="B26"/>
    </sheetView>
  </sheetViews>
  <sheetFormatPr defaultColWidth="8.6640625" defaultRowHeight="14.4" x14ac:dyDescent="0.3"/>
  <cols>
    <col min="1" max="1" width="38" customWidth="1"/>
    <col min="2" max="2" width="18" customWidth="1"/>
    <col min="3" max="3" width="16" customWidth="1"/>
  </cols>
  <sheetData>
    <row r="42" spans="1:3" x14ac:dyDescent="0.3">
      <c r="A42" s="47"/>
      <c r="B42" s="47"/>
      <c r="C42" s="47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8"/>
  <sheetViews>
    <sheetView zoomScaleNormal="100" workbookViewId="0">
      <selection activeCell="D24" sqref="D24"/>
    </sheetView>
  </sheetViews>
  <sheetFormatPr defaultColWidth="8.6640625" defaultRowHeight="14.4" x14ac:dyDescent="0.3"/>
  <cols>
    <col min="1" max="1" width="25" customWidth="1"/>
    <col min="2" max="2" width="20" customWidth="1"/>
    <col min="3" max="3" width="16" customWidth="1"/>
    <col min="4" max="4" width="14" customWidth="1"/>
    <col min="5" max="5" width="30" customWidth="1"/>
  </cols>
  <sheetData>
    <row r="1" spans="1:5" ht="15.6" x14ac:dyDescent="0.3">
      <c r="C1" s="18"/>
      <c r="D1" s="18"/>
      <c r="E1" s="18"/>
    </row>
    <row r="3" spans="1:5" x14ac:dyDescent="0.3">
      <c r="C3" s="4"/>
    </row>
    <row r="10" spans="1:5" x14ac:dyDescent="0.3">
      <c r="A10" s="8"/>
      <c r="B10" s="9"/>
      <c r="C10" s="10"/>
      <c r="D10" s="10"/>
      <c r="E10" s="10"/>
    </row>
    <row r="11" spans="1:5" x14ac:dyDescent="0.3">
      <c r="A11" s="8"/>
      <c r="B11" s="9"/>
      <c r="C11" s="10"/>
      <c r="D11" s="10"/>
      <c r="E11" s="10"/>
    </row>
    <row r="12" spans="1:5" x14ac:dyDescent="0.3">
      <c r="A12" s="8"/>
      <c r="B12" s="9"/>
      <c r="C12" s="10"/>
      <c r="D12" s="10"/>
      <c r="E12" s="10"/>
    </row>
    <row r="13" spans="1:5" x14ac:dyDescent="0.3">
      <c r="A13" s="8"/>
      <c r="B13" s="9"/>
      <c r="C13" s="10"/>
      <c r="D13" s="10"/>
      <c r="E13" s="10"/>
    </row>
    <row r="14" spans="1:5" x14ac:dyDescent="0.3">
      <c r="A14" s="10"/>
      <c r="B14" s="10"/>
      <c r="C14" s="10"/>
      <c r="D14" s="10"/>
      <c r="E14" s="10"/>
    </row>
    <row r="15" spans="1:5" ht="16.8" x14ac:dyDescent="0.3">
      <c r="A15" s="16"/>
      <c r="B15" s="16"/>
      <c r="C15" s="16"/>
      <c r="D15" s="16"/>
      <c r="E15" s="16"/>
    </row>
    <row r="16" spans="1:5" x14ac:dyDescent="0.3">
      <c r="A16" s="11"/>
      <c r="B16" s="11"/>
      <c r="C16" s="11"/>
      <c r="D16" s="11"/>
      <c r="E16" s="11"/>
    </row>
    <row r="17" spans="1:5" x14ac:dyDescent="0.3">
      <c r="A17" s="12"/>
      <c r="B17" s="12"/>
      <c r="C17" s="13"/>
      <c r="D17" s="12"/>
      <c r="E17" s="12"/>
    </row>
    <row r="18" spans="1:5" x14ac:dyDescent="0.3">
      <c r="A18" s="12"/>
      <c r="B18" s="12"/>
      <c r="C18" s="13"/>
      <c r="D18" s="12"/>
      <c r="E18" s="12"/>
    </row>
    <row r="19" spans="1:5" x14ac:dyDescent="0.3">
      <c r="A19" s="12"/>
      <c r="B19" s="12"/>
      <c r="C19" s="13"/>
      <c r="D19" s="12"/>
      <c r="E19" s="12"/>
    </row>
    <row r="20" spans="1:5" x14ac:dyDescent="0.3">
      <c r="A20" s="12"/>
      <c r="B20" s="12"/>
      <c r="C20" s="13"/>
      <c r="D20" s="12"/>
      <c r="E20" s="12"/>
    </row>
    <row r="21" spans="1:5" x14ac:dyDescent="0.3">
      <c r="A21" s="12"/>
      <c r="B21" s="12"/>
      <c r="C21" s="13"/>
      <c r="D21" s="12"/>
      <c r="E21" s="12"/>
    </row>
    <row r="22" spans="1:5" x14ac:dyDescent="0.3">
      <c r="A22" s="12"/>
      <c r="B22" s="12"/>
      <c r="C22" s="13"/>
      <c r="D22" s="12"/>
      <c r="E22" s="12"/>
    </row>
    <row r="23" spans="1:5" x14ac:dyDescent="0.3">
      <c r="A23" s="12"/>
      <c r="B23" s="12"/>
      <c r="C23" s="13"/>
      <c r="D23" s="12"/>
      <c r="E23" s="12"/>
    </row>
    <row r="24" spans="1:5" x14ac:dyDescent="0.3">
      <c r="A24" s="12"/>
      <c r="B24" s="12"/>
      <c r="C24" s="13"/>
      <c r="D24" s="12"/>
      <c r="E24" s="12"/>
    </row>
    <row r="25" spans="1:5" x14ac:dyDescent="0.3">
      <c r="A25" s="12"/>
      <c r="B25" s="12"/>
      <c r="C25" s="13"/>
      <c r="D25" s="12"/>
      <c r="E25" s="12"/>
    </row>
    <row r="26" spans="1:5" x14ac:dyDescent="0.3">
      <c r="A26" s="12"/>
      <c r="B26" s="12"/>
      <c r="C26" s="13"/>
      <c r="D26" s="12"/>
      <c r="E26" s="12"/>
    </row>
    <row r="27" spans="1:5" x14ac:dyDescent="0.3">
      <c r="A27" s="12"/>
      <c r="B27" s="12"/>
      <c r="C27" s="13"/>
      <c r="D27" s="12"/>
      <c r="E27" s="12"/>
    </row>
    <row r="28" spans="1:5" x14ac:dyDescent="0.3">
      <c r="A28" s="12"/>
      <c r="B28" s="12"/>
      <c r="C28" s="13"/>
      <c r="D28" s="12"/>
      <c r="E28" s="12"/>
    </row>
    <row r="29" spans="1:5" x14ac:dyDescent="0.3">
      <c r="A29" s="12"/>
      <c r="B29" s="12"/>
      <c r="C29" s="13"/>
      <c r="D29" s="12"/>
      <c r="E29" s="12"/>
    </row>
    <row r="30" spans="1:5" x14ac:dyDescent="0.3">
      <c r="A30" s="12"/>
      <c r="B30" s="12"/>
      <c r="C30" s="13"/>
      <c r="D30" s="12"/>
      <c r="E30" s="12"/>
    </row>
    <row r="31" spans="1:5" x14ac:dyDescent="0.3">
      <c r="A31" s="12"/>
      <c r="B31" s="12"/>
      <c r="C31" s="13"/>
      <c r="D31" s="12"/>
      <c r="E31" s="12"/>
    </row>
    <row r="32" spans="1:5" x14ac:dyDescent="0.3">
      <c r="A32" s="12"/>
      <c r="B32" s="12"/>
      <c r="C32" s="13"/>
      <c r="D32" s="12"/>
      <c r="E32" s="12"/>
    </row>
    <row r="33" spans="1:5" x14ac:dyDescent="0.3">
      <c r="A33" s="12"/>
      <c r="B33" s="12"/>
      <c r="C33" s="13"/>
      <c r="D33" s="12"/>
      <c r="E33" s="12"/>
    </row>
    <row r="34" spans="1:5" x14ac:dyDescent="0.3">
      <c r="A34" s="12"/>
      <c r="B34" s="12"/>
      <c r="C34" s="13"/>
      <c r="D34" s="12"/>
      <c r="E34" s="12"/>
    </row>
    <row r="35" spans="1:5" x14ac:dyDescent="0.3">
      <c r="A35" s="12"/>
      <c r="B35" s="12"/>
      <c r="C35" s="13"/>
      <c r="D35" s="12"/>
      <c r="E35" s="12"/>
    </row>
    <row r="36" spans="1:5" x14ac:dyDescent="0.3">
      <c r="A36" s="12"/>
      <c r="B36" s="12"/>
      <c r="C36" s="13"/>
      <c r="D36" s="12"/>
      <c r="E36" s="12"/>
    </row>
    <row r="37" spans="1:5" x14ac:dyDescent="0.3">
      <c r="A37" s="10"/>
      <c r="B37" s="14"/>
      <c r="C37" s="15">
        <f>SUM(C17:C36)</f>
        <v>0</v>
      </c>
      <c r="D37" s="10"/>
      <c r="E37" s="10"/>
    </row>
    <row r="38" spans="1:5" x14ac:dyDescent="0.3">
      <c r="A38" s="10"/>
      <c r="B38" s="10"/>
      <c r="C38" s="10"/>
      <c r="D38" s="10"/>
      <c r="E38" s="10"/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Monthly Expenses</vt:lpstr>
      <vt:lpstr>Annual Summary</vt:lpstr>
      <vt:lpstr>Import Costs</vt:lpstr>
      <vt:lpstr>2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Arthur Mielnik</dc:creator>
  <dc:description/>
  <cp:lastModifiedBy>Alaska A</cp:lastModifiedBy>
  <cp:revision>0</cp:revision>
  <dcterms:created xsi:type="dcterms:W3CDTF">2026-03-01T18:44:42Z</dcterms:created>
  <dcterms:modified xsi:type="dcterms:W3CDTF">2026-05-15T14:20:18Z</dcterms:modified>
  <dc:language>en-US</dc:language>
</cp:coreProperties>
</file>