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rthu\Downloads\"/>
    </mc:Choice>
  </mc:AlternateContent>
  <xr:revisionPtr revIDLastSave="0" documentId="13_ncr:1_{9418211B-C219-4E71-A726-08FC78A4E212}" xr6:coauthVersionLast="47" xr6:coauthVersionMax="47" xr10:uidLastSave="{00000000-0000-0000-0000-000000000000}"/>
  <bookViews>
    <workbookView xWindow="-108" yWindow="-108" windowWidth="23256" windowHeight="13896" tabRatio="500" xr2:uid="{00000000-000D-0000-FFFF-FFFF00000000}"/>
  </bookViews>
  <sheets>
    <sheet name="Card Database" sheetId="2" r:id="rId1"/>
    <sheet name="Bilt 2.0" sheetId="5" r:id="rId2"/>
    <sheet name="Point Values" sheetId="3" r:id="rId3"/>
    <sheet name="Transfer Partners" sheetId="4" r:id="rId4"/>
  </sheets>
  <definedNames>
    <definedName name="_xlnm._FilterDatabase" localSheetId="0" hidden="1">'Card Database'!$A$2:$Z$65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69" i="5" l="1"/>
  <c r="B61" i="5"/>
  <c r="B57" i="5"/>
  <c r="B56" i="5"/>
  <c r="B50" i="5"/>
  <c r="B46" i="5"/>
  <c r="B48" i="5" s="1"/>
  <c r="B49" i="5" s="1"/>
  <c r="B40" i="5"/>
  <c r="E16" i="5"/>
  <c r="E15" i="5"/>
  <c r="E14" i="5"/>
  <c r="E13" i="5"/>
  <c r="E12" i="5"/>
  <c r="I28" i="4"/>
  <c r="I27" i="4"/>
  <c r="I26" i="4"/>
  <c r="I25" i="4"/>
  <c r="I24" i="4"/>
  <c r="I23" i="4"/>
  <c r="I22" i="4"/>
  <c r="I21" i="4"/>
  <c r="I20" i="4"/>
  <c r="I19" i="4"/>
  <c r="I18" i="4"/>
  <c r="I17" i="4"/>
  <c r="I16" i="4"/>
  <c r="I15" i="4"/>
  <c r="I14" i="4"/>
  <c r="I13" i="4"/>
  <c r="I12" i="4"/>
  <c r="I11" i="4"/>
  <c r="I10" i="4"/>
  <c r="I9" i="4"/>
  <c r="I8" i="4"/>
  <c r="I7" i="4"/>
  <c r="I6" i="4"/>
  <c r="I5" i="4"/>
  <c r="I4" i="4"/>
  <c r="I3" i="4"/>
  <c r="B51" i="5" l="1"/>
  <c r="B52" i="5" s="1"/>
  <c r="B68" i="5" s="1"/>
  <c r="B60" i="5"/>
  <c r="B62" i="5" s="1"/>
  <c r="B47" i="5"/>
  <c r="B63" i="5"/>
  <c r="B58" i="5"/>
  <c r="B59" i="5"/>
  <c r="B64" i="5" l="1"/>
  <c r="C68" i="5" s="1"/>
  <c r="D68" i="5" s="1"/>
</calcChain>
</file>

<file path=xl/sharedStrings.xml><?xml version="1.0" encoding="utf-8"?>
<sst xmlns="http://schemas.openxmlformats.org/spreadsheetml/2006/main" count="1066" uniqueCount="478">
  <si>
    <t>Notes</t>
  </si>
  <si>
    <t>Master Card Database</t>
  </si>
  <si>
    <t>Issuer</t>
  </si>
  <si>
    <t>Card Name</t>
  </si>
  <si>
    <t>Type</t>
  </si>
  <si>
    <t>Personal/Business</t>
  </si>
  <si>
    <t>Annual Fee</t>
  </si>
  <si>
    <t>AU Fee</t>
  </si>
  <si>
    <t>Rewards Currency</t>
  </si>
  <si>
    <t>Transferable</t>
  </si>
  <si>
    <t>Base Earn</t>
  </si>
  <si>
    <t>Dining</t>
  </si>
  <si>
    <t>Groceries</t>
  </si>
  <si>
    <t>Gas/EV</t>
  </si>
  <si>
    <t>Travel (Direct)</t>
  </si>
  <si>
    <t>Issuer Portal</t>
  </si>
  <si>
    <t>Flights (Direct)</t>
  </si>
  <si>
    <t>Hotels (Direct)</t>
  </si>
  <si>
    <t>Streaming</t>
  </si>
  <si>
    <t>Drugstore</t>
  </si>
  <si>
    <t>Rent/Mortgage</t>
  </si>
  <si>
    <t>Sign-Up Bonus (pts)</t>
  </si>
  <si>
    <t>Min Spend ($)</t>
  </si>
  <si>
    <t>Annual Credits ($)</t>
  </si>
  <si>
    <t>Credit Details</t>
  </si>
  <si>
    <t>Lounge Access</t>
  </si>
  <si>
    <t>Hotel/Airline Status</t>
  </si>
  <si>
    <t>Notable Perks</t>
  </si>
  <si>
    <t>Chase</t>
  </si>
  <si>
    <t>Sapphire Reserve</t>
  </si>
  <si>
    <t>Premium Travel</t>
  </si>
  <si>
    <t>Personal</t>
  </si>
  <si>
    <t>Chase Ultimate Rewards</t>
  </si>
  <si>
    <t>Yes</t>
  </si>
  <si>
    <t>$300 travel, $500 The Edit, $250 hotel, $300 dining, DoorDash, StubHub, Lyft, Peloton</t>
  </si>
  <si>
    <t>Sapphire/Priority Pass + lounge collection</t>
  </si>
  <si>
    <t>Hyatt Discoverist via offers</t>
  </si>
  <si>
    <t>Global Entry/TSA/NEXUS, primary CDW, trip delay/cancellation</t>
  </si>
  <si>
    <t>Sapphire Preferred</t>
  </si>
  <si>
    <t>Travel</t>
  </si>
  <si>
    <t>$50 Chase Travel hotel credit, 10% anniversary points bonus</t>
  </si>
  <si>
    <t>None</t>
  </si>
  <si>
    <t>Primary CDW, trip delay, baggage protection</t>
  </si>
  <si>
    <t>Freedom Unlimited</t>
  </si>
  <si>
    <t>Cash Back</t>
  </si>
  <si>
    <t>Pair Required</t>
  </si>
  <si>
    <t>No annual fee, useful base earner</t>
  </si>
  <si>
    <t>Transfer requires pairing with Sapphire/Ink Preferred</t>
  </si>
  <si>
    <t>Freedom Flex</t>
  </si>
  <si>
    <t>5x rotating quarterly categories (up to $1500/quarter)</t>
  </si>
  <si>
    <t>Quarterly category accelerator</t>
  </si>
  <si>
    <t>Ink Business Preferred</t>
  </si>
  <si>
    <t>Business Travel</t>
  </si>
  <si>
    <t>Business</t>
  </si>
  <si>
    <t>3x select business/travel/shipping/ads up to $150k/year</t>
  </si>
  <si>
    <t>Cell phone protection, primary CDW on business rentals</t>
  </si>
  <si>
    <t>Ink Business Cash</t>
  </si>
  <si>
    <t>Business Cash</t>
  </si>
  <si>
    <t>5x office/internet/cable/phone, 2x gas/dining (caps apply)</t>
  </si>
  <si>
    <t>Best no-fee business earner</t>
  </si>
  <si>
    <t>Ink Business Unlimited</t>
  </si>
  <si>
    <t>1.5x flat all purchases</t>
  </si>
  <si>
    <t>Simple business base card</t>
  </si>
  <si>
    <t>United Explorer</t>
  </si>
  <si>
    <t>Airline</t>
  </si>
  <si>
    <t>United MileagePlus</t>
  </si>
  <si>
    <t>No</t>
  </si>
  <si>
    <t>First checked bag, 2 United Club passes/yr, $100 Global Entry</t>
  </si>
  <si>
    <t>United Club passes (2/yr)</t>
  </si>
  <si>
    <t>Priority boarding, 25% inflight savings</t>
  </si>
  <si>
    <t>United Quest</t>
  </si>
  <si>
    <t>$200 United, $150 award rebate, anniversary RDM bonus</t>
  </si>
  <si>
    <t>Free first/second checked bags, priority boarding</t>
  </si>
  <si>
    <t>United Club Infinite</t>
  </si>
  <si>
    <t>Airline Premium</t>
  </si>
  <si>
    <t>United Club membership, Global Entry credit, IHG Platinum</t>
  </si>
  <si>
    <t>United Club + Star Alliance lounges</t>
  </si>
  <si>
    <t>IHG Platinum</t>
  </si>
  <si>
    <t>Bags, priority everything, Premier-qualifying bonuses</t>
  </si>
  <si>
    <t>Southwest Priority</t>
  </si>
  <si>
    <t>Southwest Rapid Rewards</t>
  </si>
  <si>
    <t>$75 Southwest credit, 4 upgraded boardings/yr, 7500 anniversary pts</t>
  </si>
  <si>
    <t>20% inflight rebate; counts toward Companion Pass</t>
  </si>
  <si>
    <t>World of Hyatt</t>
  </si>
  <si>
    <t>Hotel</t>
  </si>
  <si>
    <t>Hyatt</t>
  </si>
  <si>
    <t>Annual Cat 1-4 free night, Discoverist status, 5 elite night credits</t>
  </si>
  <si>
    <t>Hyatt Discoverist</t>
  </si>
  <si>
    <t>2 elite nights per $5k spend</t>
  </si>
  <si>
    <t>IHG One Rewards Premier</t>
  </si>
  <si>
    <t>IHG One Rewards</t>
  </si>
  <si>
    <t>Anniversary free night (40k), 4th-night-free on awards, Platinum</t>
  </si>
  <si>
    <t>IHG Platinum Elite</t>
  </si>
  <si>
    <t>Global Entry/TSA credit</t>
  </si>
  <si>
    <t>Marriott Bonvoy Boundless</t>
  </si>
  <si>
    <t>Marriott Bonvoy</t>
  </si>
  <si>
    <t>Anniversary 35k free night, 15 elite nights, Silver status</t>
  </si>
  <si>
    <t>Marriott Silver</t>
  </si>
  <si>
    <t>1 free night per $15k spend</t>
  </si>
  <si>
    <t>Amex</t>
  </si>
  <si>
    <t>Platinum</t>
  </si>
  <si>
    <t>Amex Membership Rewards</t>
  </si>
  <si>
    <t>$600 hotel, $400 Resy, $300 digital ent., $200 Uber, $200 airline, CLEAR, Walmart+, lululemon</t>
  </si>
  <si>
    <t>Centurion + Global Lounge Collection + Priority Pass</t>
  </si>
  <si>
    <t>Marriott Gold, Hilton Gold</t>
  </si>
  <si>
    <t>Fine Hotels &amp; Resorts, ICONIC, Hertz President's Circle</t>
  </si>
  <si>
    <t>Gold</t>
  </si>
  <si>
    <t>Mid Travel/Dining</t>
  </si>
  <si>
    <t>$120 dining, $100 Resy, $84 Dunkin, $120 Uber Cash, $50 Hotel Collection</t>
  </si>
  <si>
    <t>Hotel Collection benefits ($100 credit + room upgrade on 2-night stays)</t>
  </si>
  <si>
    <t>Baggage insurance, secondary CDW</t>
  </si>
  <si>
    <t>Green</t>
  </si>
  <si>
    <t>Mid Travel</t>
  </si>
  <si>
    <t>$189 CLEAR Plus, $100 LoungeBuddy</t>
  </si>
  <si>
    <t>LoungeBuddy credit</t>
  </si>
  <si>
    <t>Trip delay, baggage insurance</t>
  </si>
  <si>
    <t>Blue Business Plus</t>
  </si>
  <si>
    <t>Business MR Keeper</t>
  </si>
  <si>
    <t>2x on first $50k/yr, then 1x</t>
  </si>
  <si>
    <t>Best no-fee Amex MR keeper</t>
  </si>
  <si>
    <t>Business Gold</t>
  </si>
  <si>
    <t>Business MR</t>
  </si>
  <si>
    <t>$155 Walmart+, $20/mo flexible business, $240 Resy</t>
  </si>
  <si>
    <t>4x on top 2 of 6 business categories (caps apply)</t>
  </si>
  <si>
    <t>Business Platinum</t>
  </si>
  <si>
    <t>Business Premium</t>
  </si>
  <si>
    <t>$200 Dell, $360 Indeed, $150 Adobe, $200 hotel, $189 CLEAR, wireless, airline</t>
  </si>
  <si>
    <t>Centurion + Global Lounge</t>
  </si>
  <si>
    <t>Hilton Gold, Marriott Gold</t>
  </si>
  <si>
    <t>1.5x on $5k+ purchases, 35% pts rebate on flights</t>
  </si>
  <si>
    <t>Delta Gold</t>
  </si>
  <si>
    <t>Delta SkyMiles</t>
  </si>
  <si>
    <t>$200 Delta Stays credit, $100 Resy</t>
  </si>
  <si>
    <t>First checked bag free, Zone 5 boarding, 20% inflight savings</t>
  </si>
  <si>
    <t>Delta Platinum</t>
  </si>
  <si>
    <t>Companion certificate (annual), $150 Delta Stays, $120 rideshare</t>
  </si>
  <si>
    <t>First bag free, MQD Headstart, status accelerators</t>
  </si>
  <si>
    <t>Delta Reserve</t>
  </si>
  <si>
    <t>Companion cert (FCM), $240 Resy, $200 Delta Stays, $120 rideshare</t>
  </si>
  <si>
    <t>Delta Sky Club (limited visits)</t>
  </si>
  <si>
    <t>MQD Headstart $2.5k, Zone 1 boarding</t>
  </si>
  <si>
    <t>Hilton Aspire</t>
  </si>
  <si>
    <t>Hotel Premium</t>
  </si>
  <si>
    <t>Hilton Honors</t>
  </si>
  <si>
    <t>$400 resort credit, $200 flight, $200 Hilton Self-Service, CLEAR</t>
  </si>
  <si>
    <t>Priority Pass</t>
  </si>
  <si>
    <t>Hilton Diamond</t>
  </si>
  <si>
    <t>Annual free night + free night on $30k spend</t>
  </si>
  <si>
    <t>Hilton Surpass</t>
  </si>
  <si>
    <t>$50/quarter Hilton credit, free night on $15k spend</t>
  </si>
  <si>
    <t>Hilton Gold</t>
  </si>
  <si>
    <t>Path to Diamond on $40k spend</t>
  </si>
  <si>
    <t>Hilton Business</t>
  </si>
  <si>
    <t>Hotel Business</t>
  </si>
  <si>
    <t>$60/quarter Hilton credit, free nights on $15k/$60k spend</t>
  </si>
  <si>
    <t>Priority Pass (10 visits)</t>
  </si>
  <si>
    <t>Marriott Bonvoy Brilliant</t>
  </si>
  <si>
    <t>$300 dining, $25/mo Marriott, free 85k night annually</t>
  </si>
  <si>
    <t>Marriott Platinum</t>
  </si>
  <si>
    <t>25 elite nights, $100 Marriott property credit on 2-night stays</t>
  </si>
  <si>
    <t>Bonvoy Bevy</t>
  </si>
  <si>
    <t>Anniversary 1k pts, no free night</t>
  </si>
  <si>
    <t>Marriott Gold</t>
  </si>
  <si>
    <t>15 elite nights</t>
  </si>
  <si>
    <t>Bonvoy Business</t>
  </si>
  <si>
    <t>Annual 35k free night, 15 elite nights, Silver status</t>
  </si>
  <si>
    <t>Free night on $60k spend</t>
  </si>
  <si>
    <t>Capital One</t>
  </si>
  <si>
    <t>Venture X</t>
  </si>
  <si>
    <t>Capital One Miles</t>
  </si>
  <si>
    <t>$300 Capital One Travel, 10k anniversary miles ($100)</t>
  </si>
  <si>
    <t>Capital One Lounge + Priority Pass (cardholder only)</t>
  </si>
  <si>
    <t>Hertz President's Circle</t>
  </si>
  <si>
    <t>Global Entry/TSA, primary CDW</t>
  </si>
  <si>
    <t>Venture Rewards</t>
  </si>
  <si>
    <t>$100 Global Entry/TSA credit</t>
  </si>
  <si>
    <t>5x hotels/cars/vacation rentals via Capital One Travel</t>
  </si>
  <si>
    <t>VentureOne</t>
  </si>
  <si>
    <t>Entry-level miles card</t>
  </si>
  <si>
    <t>No foreign transaction fees</t>
  </si>
  <si>
    <t>Savor</t>
  </si>
  <si>
    <t>3% dining, grocery, entertainment, streaming</t>
  </si>
  <si>
    <t>Cash back; convertible to miles when paired with Venture/X</t>
  </si>
  <si>
    <t>Venture X Business</t>
  </si>
  <si>
    <t>$300 Capital One Travel, 10k anniversary miles</t>
  </si>
  <si>
    <t>Capital One Lounge + Priority Pass</t>
  </si>
  <si>
    <t>Premium business version of Venture X</t>
  </si>
  <si>
    <t>Spark Miles</t>
  </si>
  <si>
    <t>$100 Global Entry/TSA credit, fee waived first year</t>
  </si>
  <si>
    <t>Simple 2x business travel card</t>
  </si>
  <si>
    <t>Citi</t>
  </si>
  <si>
    <t>Strata Elite</t>
  </si>
  <si>
    <t>Citi ThankYou</t>
  </si>
  <si>
    <t>$300 hotel, $200 Splurge, $200 Blacklane, 4 Admirals Club passes</t>
  </si>
  <si>
    <t>Priority Pass + 4 Admirals Club passes</t>
  </si>
  <si>
    <t>Global Entry/TSA, AA transfers, primary CDW</t>
  </si>
  <si>
    <t>Strata Premier</t>
  </si>
  <si>
    <t>$100 hotel benefit on $500+ stays via Citi Travel</t>
  </si>
  <si>
    <t>Trip delay, lost baggage protection</t>
  </si>
  <si>
    <t>Strata</t>
  </si>
  <si>
    <t>Travel Entry</t>
  </si>
  <si>
    <t>Limited</t>
  </si>
  <si>
    <t>Entry-level ThankYou card</t>
  </si>
  <si>
    <t>Reduced transfer ratios likely</t>
  </si>
  <si>
    <t>Custom Cash</t>
  </si>
  <si>
    <t>5% top eligible category up to $500/billing cycle</t>
  </si>
  <si>
    <t>Auto-adjusts to your top spend category</t>
  </si>
  <si>
    <t>Double Cash</t>
  </si>
  <si>
    <t>2% on everything (1% buy + 1% pay)</t>
  </si>
  <si>
    <t>Best base ThankYou earner</t>
  </si>
  <si>
    <t>Rewards+</t>
  </si>
  <si>
    <t>ThankYou Enhancer</t>
  </si>
  <si>
    <t>Rounds up every transaction to nearest 10 pts; 10% rebate (up to 100k/yr)</t>
  </si>
  <si>
    <t>Best paired with Strata Premier/Elite</t>
  </si>
  <si>
    <t>AAdvantage Platinum Select</t>
  </si>
  <si>
    <t>American AAdvantage</t>
  </si>
  <si>
    <t>Annual fee waived first year</t>
  </si>
  <si>
    <t>First checked bag free, preferred boarding, 25% inflight savings</t>
  </si>
  <si>
    <t>AAdvantage Executive</t>
  </si>
  <si>
    <t>$120 Global Entry/TSA, $25/mo Grubhub, Avis President's Circle</t>
  </si>
  <si>
    <t>Admirals Club membership</t>
  </si>
  <si>
    <t>Avis President's Circle</t>
  </si>
  <si>
    <t>First bag free + 8 companions, priority airport benefits</t>
  </si>
  <si>
    <t>Bilt</t>
  </si>
  <si>
    <t>Bilt Blue</t>
  </si>
  <si>
    <t>Bilt Points</t>
  </si>
  <si>
    <t>Fee-free rent/mortgage rewards (Bilt 2.0)</t>
  </si>
  <si>
    <t>Rent Day double points, transfer to Hyatt/AA/Alaska/UA</t>
  </si>
  <si>
    <t>Bilt Obsidian</t>
  </si>
  <si>
    <t>Rent/Mortgage Mid</t>
  </si>
  <si>
    <t>Mid-tier Bilt with enhanced earning structure</t>
  </si>
  <si>
    <t>Hyatt Discoverist via partnership</t>
  </si>
  <si>
    <t>Rent Day bonuses, broader transfer ecosystem</t>
  </si>
  <si>
    <t>Bilt Palladium</t>
  </si>
  <si>
    <t>Premium Rent/Mortgage</t>
  </si>
  <si>
    <t>Premium credits, status, lounge access</t>
  </si>
  <si>
    <t>Priority Pass / Bilt lounge network</t>
  </si>
  <si>
    <t>Hotel status partnerships</t>
  </si>
  <si>
    <t>Rent Day premium structure, elite transfer access</t>
  </si>
  <si>
    <t>Wells Fargo</t>
  </si>
  <si>
    <t>Autograph Journey</t>
  </si>
  <si>
    <t>Wells Fargo Rewards</t>
  </si>
  <si>
    <t>$50 annual airline credit</t>
  </si>
  <si>
    <t>No foreign transaction fees, transfer partners</t>
  </si>
  <si>
    <t>Autograph</t>
  </si>
  <si>
    <t>No-Fee Travel</t>
  </si>
  <si>
    <t>3x dining, travel, gas/transit, streaming, phone</t>
  </si>
  <si>
    <t>Excellent no-fee everyday travel card</t>
  </si>
  <si>
    <t>Active Cash</t>
  </si>
  <si>
    <t>Flat 2% cash rewards</t>
  </si>
  <si>
    <t>Simple base card</t>
  </si>
  <si>
    <t>Bank of America</t>
  </si>
  <si>
    <t>Premium Rewards</t>
  </si>
  <si>
    <t>Bank of America Rewards</t>
  </si>
  <si>
    <t>$100 airline incidental, $100 Global Entry/TSA</t>
  </si>
  <si>
    <t>Up to 75% boost via Preferred Rewards, no FTX fee</t>
  </si>
  <si>
    <t>Premium Rewards Elite</t>
  </si>
  <si>
    <t>Travel Premium</t>
  </si>
  <si>
    <t>$300 airline incidental, $150 lifestyle, $100 Global Entry, lounge access</t>
  </si>
  <si>
    <t>20% airfare savings via points; up to 75% Preferred Rewards boost</t>
  </si>
  <si>
    <t>Customized Cash Rewards</t>
  </si>
  <si>
    <t>3% chosen category, 2% grocery/wholesale, $2.5k quarterly cap</t>
  </si>
  <si>
    <t>Strong with Preferred Rewards relationship</t>
  </si>
  <si>
    <t>Unlimited Cash Rewards</t>
  </si>
  <si>
    <t>1.5% flat cash back</t>
  </si>
  <si>
    <t>U.S. Bank</t>
  </si>
  <si>
    <t>Altitude Connect</t>
  </si>
  <si>
    <t>U.S. Bank Rewards</t>
  </si>
  <si>
    <t>4x travel/gas/EV, no annual fee</t>
  </si>
  <si>
    <t>Altitude Go</t>
  </si>
  <si>
    <t>4x dining (no fee)</t>
  </si>
  <si>
    <t>Strong dining no-fee card</t>
  </si>
  <si>
    <t>Smartly Visa</t>
  </si>
  <si>
    <t>Relationship Cash</t>
  </si>
  <si>
    <t>Up to 4% with $100k+ relationship</t>
  </si>
  <si>
    <t>Best with high U.S. Bank balances</t>
  </si>
  <si>
    <t>JetBlue</t>
  </si>
  <si>
    <t>JetBlue Plus</t>
  </si>
  <si>
    <t>JetBlue TrueBlue</t>
  </si>
  <si>
    <t>Free first checked bag, 5k anniversary pts, 10% award rebate</t>
  </si>
  <si>
    <t>Mosaic status path with $50k spend</t>
  </si>
  <si>
    <t>Alaska</t>
  </si>
  <si>
    <t>Atmos Ascent</t>
  </si>
  <si>
    <t>Alaska Mileage Plan / Atmos</t>
  </si>
  <si>
    <t>Companion fare from $122, free first bag</t>
  </si>
  <si>
    <t>Anniversary points, broad partner award value</t>
  </si>
  <si>
    <t>Atmos Summit</t>
  </si>
  <si>
    <t>Companion fare, lounge benefits, status accelerators</t>
  </si>
  <si>
    <t>Alaska Lounge access (limited)</t>
  </si>
  <si>
    <t>Possible status path</t>
  </si>
  <si>
    <t>Premium tier of Alaska/Atmos ecosystem</t>
  </si>
  <si>
    <t>Discover</t>
  </si>
  <si>
    <t>Discover it Cash Back</t>
  </si>
  <si>
    <t>Rotating 5% categories ($1.5k cap), Cashback Match year 1</t>
  </si>
  <si>
    <t>Quarterly category filler</t>
  </si>
  <si>
    <t>Blue Cash Preferred</t>
  </si>
  <si>
    <t>$84 Disney Bundle credit; 6% U.S. supermarkets ($6k cap)</t>
  </si>
  <si>
    <t>6% streaming, 3% gas/transit</t>
  </si>
  <si>
    <t>Blue Cash Everyday</t>
  </si>
  <si>
    <t>3% U.S. supermarkets, gas, online retail (each up to $6k)</t>
  </si>
  <si>
    <t>No-fee Amex cash back</t>
  </si>
  <si>
    <t>Prime Visa</t>
  </si>
  <si>
    <t>5% Amazon/Whole Foods (with Prime), 2% gas/dining/drugstore</t>
  </si>
  <si>
    <t>Requires Amazon Prime membership</t>
  </si>
  <si>
    <t>Rewards Currency Valuations (cents per point)</t>
  </si>
  <si>
    <t>Currency</t>
  </si>
  <si>
    <t>Conservative Floor</t>
  </si>
  <si>
    <t>Target Travel Value</t>
  </si>
  <si>
    <t>Best through Hyatt, United, Air Canada, Flying Blue, Avios, portal boosts</t>
  </si>
  <si>
    <t>Easy 2x baseline; strong airline transfer network</t>
  </si>
  <si>
    <t>Now much stronger because of American Airlines transfers</t>
  </si>
  <si>
    <t>High value due to rent/mortgage earning and elite transfer partners</t>
  </si>
  <si>
    <t>Newer/growing ecosystem</t>
  </si>
  <si>
    <t>No real transfer partners; cash/travel eraser</t>
  </si>
  <si>
    <t>Limited transfer ecosystem</t>
  </si>
  <si>
    <t>Usually the best hotel transfer partner</t>
  </si>
  <si>
    <t>Useful but often weaker than Hyatt</t>
  </si>
  <si>
    <t>Large balances needed; strong only with status/5th night</t>
  </si>
  <si>
    <t>Best for premium cabins or saver awards</t>
  </si>
  <si>
    <t>Often a revenue program; best for Sky Club access</t>
  </si>
  <si>
    <t>Good partner award value</t>
  </si>
  <si>
    <t>Strong partner awards</t>
  </si>
  <si>
    <t>Air France/KLM Flying Blue</t>
  </si>
  <si>
    <t>Promo Rewards drive value</t>
  </si>
  <si>
    <t>British Airways Avios</t>
  </si>
  <si>
    <t>Virgin Atlantic Flying Club</t>
  </si>
  <si>
    <t>Sweet spots, but watch fuel surcharges</t>
  </si>
  <si>
    <t>Air Canada Aeroplan</t>
  </si>
  <si>
    <t>Excellent Star Alliance partner</t>
  </si>
  <si>
    <t>Singapore KrisFlyer</t>
  </si>
  <si>
    <t>Star Alliance / Singapore premium</t>
  </si>
  <si>
    <t>Emirates Skywards</t>
  </si>
  <si>
    <t>Choice Privileges</t>
  </si>
  <si>
    <t>Useful internationally</t>
  </si>
  <si>
    <t>Wyndham Rewards</t>
  </si>
  <si>
    <t>Transfer Partner Matrix</t>
  </si>
  <si>
    <t>Partner</t>
  </si>
  <si>
    <t>Chase UR</t>
  </si>
  <si>
    <t>Amex MR</t>
  </si>
  <si>
    <t>Citi TY</t>
  </si>
  <si>
    <t>Overlap (#)</t>
  </si>
  <si>
    <t>Y</t>
  </si>
  <si>
    <t>varies</t>
  </si>
  <si>
    <t>Iberia Avios</t>
  </si>
  <si>
    <t>-</t>
  </si>
  <si>
    <t>Cathay Pacific Asia Miles</t>
  </si>
  <si>
    <t>Qatar Privilege Club</t>
  </si>
  <si>
    <t>Etihad Guest</t>
  </si>
  <si>
    <t>Alaska / Atmos</t>
  </si>
  <si>
    <t>Hawaiian Airlines</t>
  </si>
  <si>
    <t>Turkish Miles &amp; Smiles</t>
  </si>
  <si>
    <t>ANA Mileage Club</t>
  </si>
  <si>
    <t>Avianca LifeMiles</t>
  </si>
  <si>
    <t>Accor Live Limitless</t>
  </si>
  <si>
    <t>Card</t>
  </si>
  <si>
    <t>Welcome Bonus</t>
  </si>
  <si>
    <t>Everyday Earn</t>
  </si>
  <si>
    <t>Housing Earn (max)</t>
  </si>
  <si>
    <t>Key Perks</t>
  </si>
  <si>
    <t>Best For</t>
  </si>
  <si>
    <t>Starter offer</t>
  </si>
  <si>
    <t>1x all + 4% Bilt Cash (Option B)</t>
  </si>
  <si>
    <t>Up to 1.25x via tiers</t>
  </si>
  <si>
    <t>Free rent/mortgage payments, 10% intro APR 12 mo</t>
  </si>
  <si>
    <t>$200 Bilt Cash</t>
  </si>
  <si>
    <t>3x dining OR grocery (choose, grocery cap $25k/yr), 2x travel, 1x other</t>
  </si>
  <si>
    <t>$100 annual Bilt Travel hotel credit ($50 biannual)</t>
  </si>
  <si>
    <t>50,000 pts + Gold status (after $4k in 90 days)</t>
  </si>
  <si>
    <t>2x ALL everyday spend (rare flat 2x with transfer partners)</t>
  </si>
  <si>
    <t>Priority Pass (cardholder + 2 guests), AU $95 each, $300 annual Bilt Cash, hotel credits</t>
  </si>
  <si>
    <t>High spenders / aspirational redemptions</t>
  </si>
  <si>
    <t>Tier</t>
  </si>
  <si>
    <t>Everyday Spend Threshold</t>
  </si>
  <si>
    <t>Housing Multiplier</t>
  </si>
  <si>
    <t>Example: $3,000 Rent</t>
  </si>
  <si>
    <t>Example: Your Rent (see calc below)</t>
  </si>
  <si>
    <t>Floor (no minimum)</t>
  </si>
  <si>
    <t>Below 25% of housing</t>
  </si>
  <si>
    <t>250 pts (flat)</t>
  </si>
  <si>
    <t>Tier 1</t>
  </si>
  <si>
    <t>≥ 25% of housing</t>
  </si>
  <si>
    <t>1,500 pts</t>
  </si>
  <si>
    <t>Tier 2</t>
  </si>
  <si>
    <t>≥ 50% of housing</t>
  </si>
  <si>
    <t>2,250 pts</t>
  </si>
  <si>
    <t>Tier 3</t>
  </si>
  <si>
    <t>≥ 75% of housing</t>
  </si>
  <si>
    <t>3,000 pts</t>
  </si>
  <si>
    <t>Max</t>
  </si>
  <si>
    <t>≥ 100% of housing</t>
  </si>
  <si>
    <t>3,750 pts</t>
  </si>
  <si>
    <t>Metric</t>
  </si>
  <si>
    <t>Formula</t>
  </si>
  <si>
    <t>Example ($3k rent)</t>
  </si>
  <si>
    <t>Bilt Cash needed to unlock full 1x on housing</t>
  </si>
  <si>
    <t>Rent × $0.03</t>
  </si>
  <si>
    <t>$90.00</t>
  </si>
  <si>
    <t>Everyday spend needed to earn that Bilt Cash</t>
  </si>
  <si>
    <t>Bilt Cash needed ÷ 4%</t>
  </si>
  <si>
    <t>$2,250</t>
  </si>
  <si>
    <t>That spend as % of housing</t>
  </si>
  <si>
    <t>Spend ÷ Rent</t>
  </si>
  <si>
    <t>75%</t>
  </si>
  <si>
    <t>Max housing multiplier under Option B</t>
  </si>
  <si>
    <t>1.0x (capped)</t>
  </si>
  <si>
    <t>Forgone Bilt Cash credits (opportunity cost)</t>
  </si>
  <si>
    <t>Bilt Cash redeemed × $1.00</t>
  </si>
  <si>
    <t>$90 of credits</t>
  </si>
  <si>
    <t>Net value of redemption (at 2.2 ¢/pt)</t>
  </si>
  <si>
    <t>Points value – Bilt Cash given up</t>
  </si>
  <si>
    <t>$66 – $90 = ($24)</t>
  </si>
  <si>
    <t>Monthly housing payment ($)</t>
  </si>
  <si>
    <t>Estimated monthly everyday spend ($)</t>
  </si>
  <si>
    <t xml:space="preserve">  …of which is dining ($)</t>
  </si>
  <si>
    <t xml:space="preserve">  …of which is grocery ($)</t>
  </si>
  <si>
    <t xml:space="preserve">  …of which is travel ($)</t>
  </si>
  <si>
    <t xml:space="preserve">  …of which is other everyday ($)</t>
  </si>
  <si>
    <t>Card selected</t>
  </si>
  <si>
    <t>Bilt point value (¢ per point)</t>
  </si>
  <si>
    <t>Value</t>
  </si>
  <si>
    <t>Everyday spend as % of housing</t>
  </si>
  <si>
    <t>Drives which Option A tier you hit</t>
  </si>
  <si>
    <t>Tier achieved (Option A)</t>
  </si>
  <si>
    <t>≥25%, ≥50%, ≥75%, ≥100% of rent</t>
  </si>
  <si>
    <t>Housing multiplier</t>
  </si>
  <si>
    <t>Monthly housing points earned</t>
  </si>
  <si>
    <t>Monthly everyday points earned</t>
  </si>
  <si>
    <t>Obsidian: 3x best of dining OR grocery, 2x travel, 1x rest. Palladium: 2x flat.</t>
  </si>
  <si>
    <t>TOTAL monthly points (Option A)</t>
  </si>
  <si>
    <t>ANNUAL value of points (Option A)</t>
  </si>
  <si>
    <t>Bilt Cash earned monthly (4% of everyday)</t>
  </si>
  <si>
    <t>4% × everyday spend; capped at $100/yr rollover</t>
  </si>
  <si>
    <t>Bilt Cash needed for full 1x housing unlock</t>
  </si>
  <si>
    <t>$30 of Bilt Cash unlocks 1,000 housing pts (= $0.03/pt)</t>
  </si>
  <si>
    <t>Surplus / (shortfall) vs. unlock target</t>
  </si>
  <si>
    <t>Positive = you have leftover Bilt Cash for credits</t>
  </si>
  <si>
    <t>Everyday spend needed for full 1x unlock</t>
  </si>
  <si>
    <t>Equals rent × 75% (since 4% × 75% × Rent = 3% × Rent = $0.03/pt × Rent)</t>
  </si>
  <si>
    <t>Housing points unlocked (Option B)</t>
  </si>
  <si>
    <t>Capped at 1x (Rent ÷ $0.03 if Bilt Cash &lt; target; else full Rent in pts)</t>
  </si>
  <si>
    <t>Monthly everyday points earned (same multipliers)</t>
  </si>
  <si>
    <t>TOTAL monthly points (Option B)</t>
  </si>
  <si>
    <t>Leftover Bilt Cash (after unlock)</t>
  </si>
  <si>
    <t>If you redeem all BC for housing, surplus = $0; consider keeping some for credits</t>
  </si>
  <si>
    <t>ANNUAL value (points + leftover Bilt Cash)</t>
  </si>
  <si>
    <t>Verdict</t>
  </si>
  <si>
    <t>Option A (Tiered)</t>
  </si>
  <si>
    <t>Option B (Bilt Cash)</t>
  </si>
  <si>
    <t>Better</t>
  </si>
  <si>
    <t>Annual value of points</t>
  </si>
  <si>
    <t>Recommendation</t>
  </si>
  <si>
    <t>If your housing is...</t>
  </si>
  <si>
    <t>Hit 0.5x (Tier 1)</t>
  </si>
  <si>
    <t>Hit 0.75x (Tier 2)</t>
  </si>
  <si>
    <t>Hit 1.0x (Tier 3)</t>
  </si>
  <si>
    <t>Hit 1.25x (Max)</t>
  </si>
  <si>
    <t>Bilt Card 2.0 Housing Points tab because it's really f**king complicated for no reason….</t>
  </si>
  <si>
    <t>Bottom line: Flexible Option is mechanically WORSE for housing points alone you'd convert $90 of Bilt Cash (worth $90 in credits) into 3,000 points (worth ~$66 at 2.2 cpp). Option B only makes sense if (a) you'd actually use the Bilt Cash credits anyway, or (b) you want flexibility to skip housing points some months and stack credits on dining/Lyft/etc.</t>
  </si>
  <si>
    <t>Personal Calculator</t>
  </si>
  <si>
    <t>You earn points  automatically on housing based on how much everyday spend you put on the card that billing cycle. You DO NOT earn 4% Bilt Cash on everyday spend in this option.</t>
  </si>
  <si>
    <t>You earn 4% Bilt Cash on every everyday purchase (in ADDITION to base points). Bilt Cash converts to housing points at $30 of Bilt Cash  1,000 points (1 pt = $0.03). You can redeem up to 1x on housing, capped at the dollar amount of your housing payment. IMPORTANT: To unlock housing points, you must redeem your ENTIRE available Bilt Cash balance (it's all or nothing). Bilt Cash you don't redeem for housing can be used dollar for dollar across the Bilt ecosystem (monthly credits at restaurants, hotels, Lyft, Blacklane, BLADE, etc.).</t>
  </si>
  <si>
    <t>Most members best value/fee balance</t>
  </si>
  <si>
    <t>No fee entry; testing Bilt ecosystem</t>
  </si>
  <si>
    <t>Revenuebased but solid for transcons</t>
  </si>
  <si>
    <t>Revenuebased; Companion Pass is the unlock</t>
  </si>
  <si>
    <t>Master list of every major card as of Feb 2026.</t>
  </si>
  <si>
    <t>But note to get full value you really have to be transfering (not just using them through portal)</t>
  </si>
  <si>
    <t>Foreign Transaction Fee</t>
  </si>
  <si>
    <t>Option: Flexible Bilt Cash:</t>
  </si>
  <si>
    <t>Option: HousingOnly Tiered Rewards:</t>
  </si>
  <si>
    <t>Results Housing Only Tiered</t>
  </si>
  <si>
    <t>Results Flex bilt Cash</t>
  </si>
  <si>
    <t>Spend Cheet Sheet</t>
  </si>
  <si>
    <t>Distance based; great for short hauls</t>
  </si>
  <si>
    <t>Good with 4th night free card benefit</t>
  </si>
  <si>
    <t>Strong airline network; weaker simple cash out unless Schwab variant</t>
  </si>
  <si>
    <t>Premium cabin aspirational</t>
  </si>
  <si>
    <t>Useful for Vacasa/road trip stays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</si>
</sst>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quot;#,##0\);\-"/>
    <numFmt numFmtId="165" formatCode="0.0\x"/>
    <numFmt numFmtId="166" formatCode="#,##0;\(#,##0\);\-"/>
    <numFmt numFmtId="167" formatCode="0.0"/>
    <numFmt numFmtId="168" formatCode="0.00\x"/>
    <numFmt numFmtId="169" formatCode="\$#,##0"/>
    <numFmt numFmtId="170" formatCode="0.0%"/>
    <numFmt numFmtId="171" formatCode="#,##0&quot; pts&quot;"/>
    <numFmt numFmtId="172" formatCode="\$#,##0.00"/>
    <numFmt numFmtId="173" formatCode="\$#,##0.00;&quot;($&quot;#,##0.00\);\-"/>
  </numFmts>
  <fonts count="21" x14ac:knownFonts="1">
    <font>
      <sz val="11"/>
      <color theme="1"/>
      <name val="Calibri"/>
      <family val="2"/>
      <charset val="1"/>
    </font>
    <font>
      <sz val="11"/>
      <name val="Calibri"/>
      <family val="2"/>
    </font>
    <font>
      <b/>
      <sz val="12"/>
      <color rgb="FF1F3864"/>
      <name val="Calibri"/>
      <family val="2"/>
    </font>
    <font>
      <b/>
      <sz val="11"/>
      <color rgb="FFFFFFFF"/>
      <name val="Calibri"/>
      <family val="2"/>
    </font>
    <font>
      <b/>
      <sz val="11"/>
      <name val="Calibri"/>
      <family val="2"/>
    </font>
    <font>
      <sz val="11"/>
      <color rgb="FF0000FF"/>
      <name val="Calibri"/>
      <family val="2"/>
    </font>
    <font>
      <i/>
      <sz val="9"/>
      <color rgb="FF595959"/>
      <name val="Calibri"/>
      <family val="2"/>
    </font>
    <font>
      <i/>
      <sz val="10"/>
      <color rgb="FF595959"/>
      <name val="Calibri"/>
      <family val="2"/>
    </font>
    <font>
      <sz val="11"/>
      <color rgb="FF008000"/>
      <name val="Calibri"/>
      <family val="2"/>
    </font>
    <font>
      <b/>
      <i/>
      <sz val="10"/>
      <color rgb="FF9C0006"/>
      <name val="Calibri"/>
      <family val="2"/>
    </font>
    <font>
      <sz val="11"/>
      <color rgb="FF000000"/>
      <name val="Calibri"/>
      <family val="2"/>
    </font>
    <font>
      <b/>
      <sz val="12"/>
      <name val="Calibri"/>
      <family val="2"/>
    </font>
    <font>
      <b/>
      <sz val="16"/>
      <name val="Calibri"/>
      <family val="2"/>
    </font>
    <font>
      <b/>
      <sz val="12"/>
      <name val="Calibri"/>
      <family val="2"/>
    </font>
    <font>
      <b/>
      <sz val="11"/>
      <name val="Calibri"/>
      <family val="2"/>
    </font>
    <font>
      <sz val="10"/>
      <name val="Calibri"/>
      <family val="2"/>
    </font>
    <font>
      <b/>
      <i/>
      <sz val="10"/>
      <color rgb="FFFF0000"/>
      <name val="Calibri"/>
      <family val="2"/>
    </font>
    <font>
      <sz val="12"/>
      <name val="Calibri"/>
      <family val="2"/>
    </font>
    <font>
      <b/>
      <sz val="11"/>
      <color rgb="FFFFFFFF"/>
      <name val="Calibri"/>
      <family val="2"/>
    </font>
    <font>
      <b/>
      <sz val="11"/>
      <color theme="0"/>
      <name val="Calibri"/>
      <family val="2"/>
    </font>
    <font>
      <sz val="9"/>
      <name val="Calibri"/>
      <family val="2"/>
    </font>
  </fonts>
  <fills count="16">
    <fill>
      <patternFill patternType="none"/>
    </fill>
    <fill>
      <patternFill patternType="gray125"/>
    </fill>
    <fill>
      <patternFill patternType="solid">
        <fgColor rgb="FF1F3864"/>
        <bgColor rgb="FF333399"/>
      </patternFill>
    </fill>
    <fill>
      <patternFill patternType="solid">
        <fgColor rgb="FFDCE6F1"/>
        <bgColor rgb="FFD9E1F2"/>
      </patternFill>
    </fill>
    <fill>
      <patternFill patternType="solid">
        <fgColor rgb="FFFFF2CC"/>
        <bgColor rgb="FFFFFFCC"/>
      </patternFill>
    </fill>
    <fill>
      <patternFill patternType="solid">
        <fgColor rgb="FFFCE4D6"/>
        <bgColor rgb="FFFFF2CC"/>
      </patternFill>
    </fill>
    <fill>
      <patternFill patternType="solid">
        <fgColor rgb="FFE2EFDA"/>
        <bgColor rgb="FFEDEDED"/>
      </patternFill>
    </fill>
    <fill>
      <patternFill patternType="solid">
        <fgColor rgb="FFEDEDED"/>
        <bgColor rgb="FFF2F2F2"/>
      </patternFill>
    </fill>
    <fill>
      <patternFill patternType="solid">
        <fgColor rgb="FFFFE699"/>
        <bgColor rgb="FFFFEB9C"/>
      </patternFill>
    </fill>
    <fill>
      <patternFill patternType="solid">
        <fgColor rgb="FFF4CCCC"/>
        <bgColor rgb="FFF8CBAD"/>
      </patternFill>
    </fill>
    <fill>
      <patternFill patternType="solid">
        <fgColor rgb="FFD9E1F2"/>
        <bgColor rgb="FFDCE6F1"/>
      </patternFill>
    </fill>
    <fill>
      <patternFill patternType="solid">
        <fgColor rgb="FFFFFFFF"/>
        <bgColor rgb="FFF8F8F8"/>
      </patternFill>
    </fill>
    <fill>
      <patternFill patternType="solid">
        <fgColor rgb="FFFFFF00"/>
        <bgColor rgb="FFFFC000"/>
      </patternFill>
    </fill>
    <fill>
      <patternFill patternType="solid">
        <fgColor rgb="FFC6EFCE"/>
        <bgColor rgb="FFE2EFDA"/>
      </patternFill>
    </fill>
    <fill>
      <patternFill patternType="solid">
        <fgColor rgb="FFF8F8F8"/>
        <bgColor rgb="FFF2F2F2"/>
      </patternFill>
    </fill>
    <fill>
      <patternFill patternType="solid">
        <fgColor rgb="FF00B0F0"/>
        <bgColor rgb="FF333399"/>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105">
    <xf numFmtId="0" fontId="0" fillId="0" borderId="0" xfId="0"/>
    <xf numFmtId="0" fontId="3" fillId="2" borderId="1" xfId="0" applyFont="1" applyFill="1" applyBorder="1" applyAlignment="1">
      <alignment horizontal="center" vertical="center" wrapText="1"/>
    </xf>
    <xf numFmtId="0" fontId="0" fillId="3" borderId="1" xfId="0" applyFill="1" applyBorder="1" applyAlignment="1">
      <alignment horizontal="left" vertical="center" wrapText="1"/>
    </xf>
    <xf numFmtId="0" fontId="4" fillId="3" borderId="1" xfId="0" applyFont="1" applyFill="1" applyBorder="1" applyAlignment="1">
      <alignment horizontal="left" vertical="center" wrapText="1"/>
    </xf>
    <xf numFmtId="164" fontId="0" fillId="3" borderId="1" xfId="0" applyNumberFormat="1" applyFill="1" applyBorder="1" applyAlignment="1">
      <alignment horizontal="right" vertical="center"/>
    </xf>
    <xf numFmtId="165" fontId="0" fillId="3" borderId="1" xfId="0" applyNumberFormat="1" applyFill="1" applyBorder="1" applyAlignment="1">
      <alignment horizontal="center" vertical="center" wrapText="1"/>
    </xf>
    <xf numFmtId="166" fontId="0" fillId="3" borderId="1" xfId="0" applyNumberFormat="1" applyFill="1" applyBorder="1" applyAlignment="1">
      <alignment horizontal="right" vertical="center"/>
    </xf>
    <xf numFmtId="0" fontId="0" fillId="3" borderId="1" xfId="0" applyFill="1" applyBorder="1" applyAlignment="1">
      <alignment horizontal="left" vertical="top" wrapText="1"/>
    </xf>
    <xf numFmtId="0" fontId="0" fillId="4" borderId="1" xfId="0" applyFill="1" applyBorder="1" applyAlignment="1">
      <alignment horizontal="left" vertical="center" wrapText="1"/>
    </xf>
    <xf numFmtId="0" fontId="4" fillId="4" borderId="1" xfId="0" applyFont="1" applyFill="1" applyBorder="1" applyAlignment="1">
      <alignment horizontal="left" vertical="center" wrapText="1"/>
    </xf>
    <xf numFmtId="164" fontId="0" fillId="4" borderId="1" xfId="0" applyNumberFormat="1" applyFill="1" applyBorder="1" applyAlignment="1">
      <alignment horizontal="right" vertical="center"/>
    </xf>
    <xf numFmtId="165" fontId="0" fillId="4" borderId="1" xfId="0" applyNumberFormat="1" applyFill="1" applyBorder="1" applyAlignment="1">
      <alignment horizontal="center" vertical="center" wrapText="1"/>
    </xf>
    <xf numFmtId="166" fontId="0" fillId="4" borderId="1" xfId="0" applyNumberFormat="1" applyFill="1" applyBorder="1" applyAlignment="1">
      <alignment horizontal="right" vertical="center"/>
    </xf>
    <xf numFmtId="0" fontId="0" fillId="4" borderId="1" xfId="0" applyFill="1" applyBorder="1" applyAlignment="1">
      <alignment horizontal="left" vertical="top" wrapText="1"/>
    </xf>
    <xf numFmtId="0" fontId="0" fillId="5" borderId="1" xfId="0" applyFill="1" applyBorder="1" applyAlignment="1">
      <alignment horizontal="left" vertical="center" wrapText="1"/>
    </xf>
    <xf numFmtId="0" fontId="4" fillId="5" borderId="1" xfId="0" applyFont="1" applyFill="1" applyBorder="1" applyAlignment="1">
      <alignment horizontal="left" vertical="center" wrapText="1"/>
    </xf>
    <xf numFmtId="164" fontId="0" fillId="5" borderId="1" xfId="0" applyNumberFormat="1" applyFill="1" applyBorder="1" applyAlignment="1">
      <alignment horizontal="right" vertical="center"/>
    </xf>
    <xf numFmtId="165" fontId="0" fillId="5" borderId="1" xfId="0" applyNumberFormat="1" applyFill="1" applyBorder="1" applyAlignment="1">
      <alignment horizontal="center" vertical="center" wrapText="1"/>
    </xf>
    <xf numFmtId="166" fontId="0" fillId="5" borderId="1" xfId="0" applyNumberFormat="1" applyFill="1" applyBorder="1" applyAlignment="1">
      <alignment horizontal="right" vertical="center"/>
    </xf>
    <xf numFmtId="0" fontId="0" fillId="5" borderId="1" xfId="0" applyFill="1" applyBorder="1" applyAlignment="1">
      <alignment horizontal="left" vertical="top" wrapText="1"/>
    </xf>
    <xf numFmtId="0" fontId="0" fillId="6" borderId="1" xfId="0" applyFill="1" applyBorder="1" applyAlignment="1">
      <alignment horizontal="left" vertical="center" wrapText="1"/>
    </xf>
    <xf numFmtId="0" fontId="4" fillId="6" borderId="1" xfId="0" applyFont="1" applyFill="1" applyBorder="1" applyAlignment="1">
      <alignment horizontal="left" vertical="center" wrapText="1"/>
    </xf>
    <xf numFmtId="164" fontId="0" fillId="6" borderId="1" xfId="0" applyNumberFormat="1" applyFill="1" applyBorder="1" applyAlignment="1">
      <alignment horizontal="right" vertical="center"/>
    </xf>
    <xf numFmtId="165" fontId="0" fillId="6" borderId="1" xfId="0" applyNumberFormat="1" applyFill="1" applyBorder="1" applyAlignment="1">
      <alignment horizontal="center" vertical="center" wrapText="1"/>
    </xf>
    <xf numFmtId="166" fontId="0" fillId="6" borderId="1" xfId="0" applyNumberFormat="1" applyFill="1" applyBorder="1" applyAlignment="1">
      <alignment horizontal="right" vertical="center"/>
    </xf>
    <xf numFmtId="0" fontId="0" fillId="6" borderId="1" xfId="0" applyFill="1" applyBorder="1" applyAlignment="1">
      <alignment horizontal="left" vertical="top" wrapText="1"/>
    </xf>
    <xf numFmtId="0" fontId="0" fillId="7" borderId="1" xfId="0" applyFill="1" applyBorder="1" applyAlignment="1">
      <alignment horizontal="left" vertical="center" wrapText="1"/>
    </xf>
    <xf numFmtId="0" fontId="4" fillId="7" borderId="1" xfId="0" applyFont="1" applyFill="1" applyBorder="1" applyAlignment="1">
      <alignment horizontal="left" vertical="center" wrapText="1"/>
    </xf>
    <xf numFmtId="164" fontId="0" fillId="7" borderId="1" xfId="0" applyNumberFormat="1" applyFill="1" applyBorder="1" applyAlignment="1">
      <alignment horizontal="right" vertical="center"/>
    </xf>
    <xf numFmtId="165" fontId="0" fillId="7" borderId="1" xfId="0" applyNumberFormat="1" applyFill="1" applyBorder="1" applyAlignment="1">
      <alignment horizontal="center" vertical="center" wrapText="1"/>
    </xf>
    <xf numFmtId="166" fontId="0" fillId="7" borderId="1" xfId="0" applyNumberFormat="1" applyFill="1" applyBorder="1" applyAlignment="1">
      <alignment horizontal="right" vertical="center"/>
    </xf>
    <xf numFmtId="0" fontId="0" fillId="7" borderId="1" xfId="0" applyFill="1" applyBorder="1" applyAlignment="1">
      <alignment horizontal="left" vertical="top" wrapText="1"/>
    </xf>
    <xf numFmtId="0" fontId="0" fillId="8" borderId="1" xfId="0" applyFill="1" applyBorder="1" applyAlignment="1">
      <alignment horizontal="left" vertical="center" wrapText="1"/>
    </xf>
    <xf numFmtId="0" fontId="4" fillId="8" borderId="1" xfId="0" applyFont="1" applyFill="1" applyBorder="1" applyAlignment="1">
      <alignment horizontal="left" vertical="center" wrapText="1"/>
    </xf>
    <xf numFmtId="164" fontId="0" fillId="8" borderId="1" xfId="0" applyNumberFormat="1" applyFill="1" applyBorder="1" applyAlignment="1">
      <alignment horizontal="right" vertical="center"/>
    </xf>
    <xf numFmtId="165" fontId="0" fillId="8" borderId="1" xfId="0" applyNumberFormat="1" applyFill="1" applyBorder="1" applyAlignment="1">
      <alignment horizontal="center" vertical="center" wrapText="1"/>
    </xf>
    <xf numFmtId="166" fontId="0" fillId="8" borderId="1" xfId="0" applyNumberFormat="1" applyFill="1" applyBorder="1" applyAlignment="1">
      <alignment horizontal="right" vertical="center"/>
    </xf>
    <xf numFmtId="0" fontId="0" fillId="8" borderId="1" xfId="0" applyFill="1" applyBorder="1" applyAlignment="1">
      <alignment horizontal="left" vertical="top" wrapText="1"/>
    </xf>
    <xf numFmtId="0" fontId="0" fillId="9" borderId="1" xfId="0" applyFill="1" applyBorder="1" applyAlignment="1">
      <alignment horizontal="left" vertical="center" wrapText="1"/>
    </xf>
    <xf numFmtId="0" fontId="4" fillId="9" borderId="1" xfId="0" applyFont="1" applyFill="1" applyBorder="1" applyAlignment="1">
      <alignment horizontal="left" vertical="center" wrapText="1"/>
    </xf>
    <xf numFmtId="164" fontId="0" fillId="9" borderId="1" xfId="0" applyNumberFormat="1" applyFill="1" applyBorder="1" applyAlignment="1">
      <alignment horizontal="right" vertical="center"/>
    </xf>
    <xf numFmtId="165" fontId="0" fillId="9" borderId="1" xfId="0" applyNumberFormat="1" applyFill="1" applyBorder="1" applyAlignment="1">
      <alignment horizontal="center" vertical="center" wrapText="1"/>
    </xf>
    <xf numFmtId="166" fontId="0" fillId="9" borderId="1" xfId="0" applyNumberFormat="1" applyFill="1" applyBorder="1" applyAlignment="1">
      <alignment horizontal="right" vertical="center"/>
    </xf>
    <xf numFmtId="0" fontId="0" fillId="9" borderId="1" xfId="0" applyFill="1" applyBorder="1" applyAlignment="1">
      <alignment horizontal="left" vertical="top" wrapText="1"/>
    </xf>
    <xf numFmtId="0" fontId="0" fillId="10" borderId="1" xfId="0" applyFill="1" applyBorder="1" applyAlignment="1">
      <alignment horizontal="left" vertical="center" wrapText="1"/>
    </xf>
    <xf numFmtId="0" fontId="4" fillId="10" borderId="1" xfId="0" applyFont="1" applyFill="1" applyBorder="1" applyAlignment="1">
      <alignment horizontal="left" vertical="center" wrapText="1"/>
    </xf>
    <xf numFmtId="164" fontId="0" fillId="10" borderId="1" xfId="0" applyNumberFormat="1" applyFill="1" applyBorder="1" applyAlignment="1">
      <alignment horizontal="right" vertical="center"/>
    </xf>
    <xf numFmtId="165" fontId="0" fillId="10" borderId="1" xfId="0" applyNumberFormat="1" applyFill="1" applyBorder="1" applyAlignment="1">
      <alignment horizontal="center" vertical="center" wrapText="1"/>
    </xf>
    <xf numFmtId="166" fontId="0" fillId="10" borderId="1" xfId="0" applyNumberFormat="1" applyFill="1" applyBorder="1" applyAlignment="1">
      <alignment horizontal="right" vertical="center"/>
    </xf>
    <xf numFmtId="0" fontId="0" fillId="10" borderId="1" xfId="0" applyFill="1" applyBorder="1" applyAlignment="1">
      <alignment horizontal="left" vertical="top" wrapText="1"/>
    </xf>
    <xf numFmtId="0" fontId="0" fillId="11" borderId="1" xfId="0" applyFill="1" applyBorder="1" applyAlignment="1">
      <alignment horizontal="left" vertical="center" wrapText="1"/>
    </xf>
    <xf numFmtId="0" fontId="4" fillId="11" borderId="1" xfId="0" applyFont="1" applyFill="1" applyBorder="1" applyAlignment="1">
      <alignment horizontal="left" vertical="center" wrapText="1"/>
    </xf>
    <xf numFmtId="164" fontId="0" fillId="11" borderId="1" xfId="0" applyNumberFormat="1" applyFill="1" applyBorder="1" applyAlignment="1">
      <alignment horizontal="right" vertical="center"/>
    </xf>
    <xf numFmtId="165" fontId="0" fillId="11" borderId="1" xfId="0" applyNumberFormat="1" applyFill="1" applyBorder="1" applyAlignment="1">
      <alignment horizontal="center" vertical="center" wrapText="1"/>
    </xf>
    <xf numFmtId="166" fontId="0" fillId="11" borderId="1" xfId="0" applyNumberFormat="1" applyFill="1" applyBorder="1" applyAlignment="1">
      <alignment horizontal="right" vertical="center"/>
    </xf>
    <xf numFmtId="0" fontId="0" fillId="11" borderId="1" xfId="0" applyFill="1" applyBorder="1" applyAlignment="1">
      <alignment horizontal="left" vertical="top" wrapText="1"/>
    </xf>
    <xf numFmtId="0" fontId="4" fillId="0" borderId="1" xfId="0" applyFont="1" applyBorder="1" applyAlignment="1">
      <alignment horizontal="left" vertical="center" wrapText="1"/>
    </xf>
    <xf numFmtId="2" fontId="5" fillId="0" borderId="1" xfId="0" applyNumberFormat="1" applyFont="1" applyBorder="1" applyAlignment="1">
      <alignment horizontal="center" vertical="center" wrapText="1"/>
    </xf>
    <xf numFmtId="0" fontId="0" fillId="0" borderId="1" xfId="0" applyBorder="1" applyAlignment="1">
      <alignment horizontal="left" vertical="top"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167" fontId="4" fillId="0" borderId="1" xfId="0" applyNumberFormat="1" applyFont="1" applyBorder="1" applyAlignment="1">
      <alignment horizontal="center" vertical="center" wrapText="1"/>
    </xf>
    <xf numFmtId="164" fontId="1" fillId="0" borderId="1" xfId="0" applyNumberFormat="1" applyFont="1" applyBorder="1" applyAlignment="1">
      <alignment horizontal="right" vertical="center"/>
    </xf>
    <xf numFmtId="168"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left" vertical="center" wrapText="1"/>
    </xf>
    <xf numFmtId="169" fontId="5" fillId="12" borderId="1" xfId="0" applyNumberFormat="1" applyFont="1" applyFill="1" applyBorder="1" applyAlignment="1">
      <alignment horizontal="right" vertical="center"/>
    </xf>
    <xf numFmtId="0" fontId="1" fillId="0" borderId="1" xfId="0" applyFont="1" applyBorder="1" applyAlignment="1">
      <alignment horizontal="left" vertical="center" wrapText="1"/>
    </xf>
    <xf numFmtId="169" fontId="10" fillId="0" borderId="1" xfId="0" applyNumberFormat="1" applyFont="1" applyBorder="1" applyAlignment="1">
      <alignment horizontal="right" vertical="center"/>
    </xf>
    <xf numFmtId="0" fontId="5" fillId="12" borderId="1" xfId="0" applyFont="1" applyFill="1" applyBorder="1" applyAlignment="1">
      <alignment horizontal="center" vertical="center" wrapText="1"/>
    </xf>
    <xf numFmtId="2" fontId="5" fillId="12" borderId="1" xfId="0" applyNumberFormat="1" applyFont="1" applyFill="1" applyBorder="1" applyAlignment="1">
      <alignment horizontal="right" vertical="center"/>
    </xf>
    <xf numFmtId="170"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171" fontId="4" fillId="0" borderId="1" xfId="0" applyNumberFormat="1" applyFont="1" applyBorder="1" applyAlignment="1">
      <alignment horizontal="center" vertical="center" wrapText="1"/>
    </xf>
    <xf numFmtId="171" fontId="0" fillId="0" borderId="1" xfId="0" applyNumberFormat="1" applyBorder="1" applyAlignment="1">
      <alignment horizontal="center" vertical="center" wrapText="1"/>
    </xf>
    <xf numFmtId="171" fontId="4" fillId="6" borderId="1" xfId="0" applyNumberFormat="1" applyFont="1" applyFill="1" applyBorder="1" applyAlignment="1">
      <alignment horizontal="center" vertical="center" wrapText="1"/>
    </xf>
    <xf numFmtId="169" fontId="11" fillId="13" borderId="1" xfId="0" applyNumberFormat="1" applyFont="1" applyFill="1" applyBorder="1" applyAlignment="1">
      <alignment horizontal="right" vertical="center"/>
    </xf>
    <xf numFmtId="172" fontId="0" fillId="0" borderId="1" xfId="0" applyNumberFormat="1" applyBorder="1" applyAlignment="1">
      <alignment horizontal="right" vertical="center"/>
    </xf>
    <xf numFmtId="173" fontId="4" fillId="0" borderId="1" xfId="0" applyNumberFormat="1" applyFont="1" applyBorder="1" applyAlignment="1">
      <alignment horizontal="right" vertical="center"/>
    </xf>
    <xf numFmtId="169" fontId="0" fillId="0" borderId="1" xfId="0" applyNumberFormat="1" applyBorder="1" applyAlignment="1">
      <alignment horizontal="right" vertical="center"/>
    </xf>
    <xf numFmtId="0" fontId="0" fillId="0" borderId="1" xfId="0" applyBorder="1"/>
    <xf numFmtId="169" fontId="4" fillId="0" borderId="1" xfId="0" applyNumberFormat="1" applyFont="1" applyBorder="1" applyAlignment="1">
      <alignment horizontal="right" vertical="center"/>
    </xf>
    <xf numFmtId="0" fontId="4" fillId="8" borderId="1" xfId="0" applyFont="1" applyFill="1" applyBorder="1" applyAlignment="1">
      <alignment horizontal="center" vertical="center" wrapText="1"/>
    </xf>
    <xf numFmtId="169" fontId="4" fillId="0" borderId="1" xfId="0" applyNumberFormat="1" applyFont="1" applyBorder="1"/>
    <xf numFmtId="169" fontId="0" fillId="0" borderId="1" xfId="0" applyNumberFormat="1" applyBorder="1" applyAlignment="1">
      <alignment horizontal="center" vertical="center" wrapText="1"/>
    </xf>
    <xf numFmtId="169" fontId="4" fillId="14" borderId="1" xfId="0" applyNumberFormat="1" applyFont="1" applyFill="1" applyBorder="1"/>
    <xf numFmtId="169" fontId="0" fillId="14" borderId="1" xfId="0" applyNumberFormat="1" applyFill="1" applyBorder="1" applyAlignment="1">
      <alignment horizontal="center" vertical="center" wrapText="1"/>
    </xf>
    <xf numFmtId="0" fontId="15" fillId="0" borderId="0" xfId="0" applyFont="1" applyAlignment="1">
      <alignment vertical="top" wrapText="1"/>
    </xf>
    <xf numFmtId="0" fontId="2" fillId="0" borderId="0" xfId="0" applyFont="1"/>
    <xf numFmtId="0" fontId="13" fillId="0" borderId="0" xfId="0" applyFont="1"/>
    <xf numFmtId="0" fontId="15" fillId="0" borderId="0" xfId="0" applyFont="1" applyAlignment="1">
      <alignment vertical="top"/>
    </xf>
    <xf numFmtId="0" fontId="7" fillId="0" borderId="0" xfId="0" applyFont="1" applyAlignment="1">
      <alignment vertical="top"/>
    </xf>
    <xf numFmtId="0" fontId="9" fillId="0" borderId="0" xfId="0" applyFont="1" applyAlignment="1">
      <alignment vertical="top" wrapText="1"/>
    </xf>
    <xf numFmtId="0" fontId="4" fillId="0" borderId="1" xfId="0" applyFont="1" applyBorder="1" applyAlignment="1">
      <alignment horizontal="right" vertical="center"/>
    </xf>
    <xf numFmtId="0" fontId="3" fillId="15" borderId="1" xfId="0" applyFont="1" applyFill="1" applyBorder="1" applyAlignment="1">
      <alignment horizontal="center" vertical="center" wrapText="1"/>
    </xf>
    <xf numFmtId="0" fontId="17" fillId="0" borderId="0" xfId="0" applyFont="1"/>
    <xf numFmtId="0" fontId="18" fillId="15" borderId="1" xfId="0" applyFont="1" applyFill="1" applyBorder="1" applyAlignment="1">
      <alignment horizontal="center" vertical="center" wrapText="1"/>
    </xf>
    <xf numFmtId="0" fontId="13" fillId="0" borderId="0" xfId="0" applyFont="1" applyAlignment="1">
      <alignment horizontal="right"/>
    </xf>
    <xf numFmtId="0" fontId="19" fillId="15" borderId="1" xfId="0" applyFont="1" applyFill="1" applyBorder="1" applyAlignment="1">
      <alignment horizontal="center" vertical="center" wrapText="1"/>
    </xf>
    <xf numFmtId="0" fontId="20" fillId="0" borderId="1" xfId="0" applyFont="1" applyBorder="1" applyAlignment="1">
      <alignment horizontal="left" vertical="top" wrapText="1"/>
    </xf>
    <xf numFmtId="0" fontId="16" fillId="0" borderId="0" xfId="0" applyFont="1" applyAlignment="1">
      <alignment horizontal="left" vertical="top" wrapText="1"/>
    </xf>
    <xf numFmtId="0" fontId="13" fillId="0" borderId="0" xfId="0" applyFont="1"/>
    <xf numFmtId="0" fontId="14" fillId="0" borderId="1" xfId="0" applyFont="1" applyBorder="1" applyAlignment="1">
      <alignment horizontal="left" vertical="top" wrapText="1"/>
    </xf>
    <xf numFmtId="0" fontId="15" fillId="0" borderId="0" xfId="0" applyFont="1" applyAlignment="1">
      <alignment horizontal="center" vertical="top" wrapText="1"/>
    </xf>
    <xf numFmtId="0" fontId="12" fillId="0" borderId="0" xfId="0" applyFont="1"/>
  </cellXfs>
  <cellStyles count="1">
    <cellStyle name="Normal" xfId="0" builtinId="0"/>
  </cellStyles>
  <dxfs count="4">
    <dxf>
      <font>
        <color rgb="FFA6A6A6"/>
        <name val="Calibri"/>
        <charset val="1"/>
      </font>
      <fill>
        <patternFill>
          <bgColor rgb="FFF2F2F2"/>
        </patternFill>
      </fill>
    </dxf>
    <dxf>
      <font>
        <color rgb="FF9C5700"/>
        <name val="Calibri"/>
        <charset val="1"/>
      </font>
      <fill>
        <patternFill>
          <bgColor rgb="FFFFEB9C"/>
        </patternFill>
      </fill>
    </dxf>
    <dxf>
      <font>
        <b/>
        <color rgb="FF006100"/>
        <name val="Calibri"/>
        <charset val="1"/>
      </font>
      <fill>
        <patternFill>
          <bgColor rgb="FFC6EFCE"/>
        </patternFill>
      </fill>
    </dxf>
    <dxf>
      <font>
        <b/>
        <name val="Calibri"/>
        <charset val="1"/>
      </font>
      <fill>
        <patternFill>
          <bgColor rgb="FFFFE699"/>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9C0006"/>
      <rgbColor rgb="FF008000"/>
      <rgbColor rgb="FF000080"/>
      <rgbColor rgb="FF808000"/>
      <rgbColor rgb="FF800080"/>
      <rgbColor rgb="FF008080"/>
      <rgbColor rgb="FFBFBFBF"/>
      <rgbColor rgb="FF808080"/>
      <rgbColor rgb="FF5B9BD5"/>
      <rgbColor rgb="FF7030A0"/>
      <rgbColor rgb="FFFFFFCC"/>
      <rgbColor rgb="FFE2EFDA"/>
      <rgbColor rgb="FF660066"/>
      <rgbColor rgb="FFFFF2CC"/>
      <rgbColor rgb="FF0066CC"/>
      <rgbColor rgb="FFD9E1F2"/>
      <rgbColor rgb="FF000080"/>
      <rgbColor rgb="FFFF00FF"/>
      <rgbColor rgb="FFFFE699"/>
      <rgbColor rgb="FF00FFFF"/>
      <rgbColor rgb="FF800080"/>
      <rgbColor rgb="FF800000"/>
      <rgbColor rgb="FF008080"/>
      <rgbColor rgb="FF0000FF"/>
      <rgbColor rgb="FF00CCFF"/>
      <rgbColor rgb="FFDCE6F1"/>
      <rgbColor rgb="FFC6EFCE"/>
      <rgbColor rgb="FFFFEB9C"/>
      <rgbColor rgb="FFEDEDED"/>
      <rgbColor rgb="FFF4CCCC"/>
      <rgbColor rgb="FFFCE4D6"/>
      <rgbColor rgb="FFF8CBAD"/>
      <rgbColor rgb="FF3366FF"/>
      <rgbColor rgb="FF33CCCC"/>
      <rgbColor rgb="FFF2F2F2"/>
      <rgbColor rgb="FFFFC000"/>
      <rgbColor rgb="FFF8F8F8"/>
      <rgbColor rgb="FFED7D31"/>
      <rgbColor rgb="FF595959"/>
      <rgbColor rgb="FFA6A6A6"/>
      <rgbColor rgb="FF1F3864"/>
      <rgbColor rgb="FF70AD47"/>
      <rgbColor rgb="FF006100"/>
      <rgbColor rgb="FF333300"/>
      <rgbColor rgb="FF9C5700"/>
      <rgbColor rgb="FF993366"/>
      <rgbColor rgb="FF33339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65"/>
  <sheetViews>
    <sheetView tabSelected="1" zoomScaleNormal="100" workbookViewId="0">
      <pane xSplit="2" ySplit="2" topLeftCell="C3" activePane="bottomRight" state="frozen"/>
      <selection pane="topRight" activeCell="C1" sqref="C1"/>
      <selection pane="bottomLeft" activeCell="A4" sqref="A4"/>
      <selection pane="bottomRight" activeCell="A2" sqref="A2"/>
    </sheetView>
  </sheetViews>
  <sheetFormatPr defaultColWidth="8.6640625" defaultRowHeight="14.4" x14ac:dyDescent="0.3"/>
  <cols>
    <col min="1" max="1" width="16" customWidth="1"/>
    <col min="2" max="2" width="28" customWidth="1"/>
    <col min="3" max="3" width="18" customWidth="1"/>
    <col min="4" max="4" width="12" customWidth="1"/>
    <col min="5" max="5" width="11" customWidth="1"/>
    <col min="6" max="6" width="10" customWidth="1"/>
    <col min="7" max="7" width="22" customWidth="1"/>
    <col min="8" max="8" width="14" customWidth="1"/>
    <col min="9" max="10" width="8" customWidth="1"/>
    <col min="11" max="11" width="10" customWidth="1"/>
    <col min="12" max="12" width="9" customWidth="1"/>
    <col min="13" max="18" width="10" customWidth="1"/>
    <col min="19" max="19" width="11" customWidth="1"/>
    <col min="20" max="20" width="14" customWidth="1"/>
    <col min="21" max="22" width="12" customWidth="1"/>
    <col min="23" max="23" width="50" customWidth="1"/>
    <col min="24" max="25" width="30" customWidth="1"/>
    <col min="26" max="26" width="50" customWidth="1"/>
  </cols>
  <sheetData>
    <row r="1" spans="1:26" ht="19.5" customHeight="1" x14ac:dyDescent="0.3">
      <c r="A1" s="89" t="s">
        <v>1</v>
      </c>
      <c r="B1" s="89"/>
      <c r="C1" t="s">
        <v>465</v>
      </c>
      <c r="D1" s="89"/>
      <c r="E1" s="89"/>
      <c r="F1" s="89"/>
      <c r="G1" s="89"/>
      <c r="H1" s="89"/>
      <c r="I1" s="89"/>
      <c r="J1" s="89"/>
      <c r="K1" s="89"/>
      <c r="L1" s="89"/>
      <c r="M1" s="89"/>
      <c r="N1" s="89"/>
      <c r="O1" s="89"/>
      <c r="P1" s="89"/>
      <c r="Q1" s="89"/>
      <c r="R1" s="89"/>
      <c r="S1" s="89"/>
      <c r="T1" s="89"/>
      <c r="U1" s="89"/>
      <c r="V1" s="89"/>
      <c r="W1" s="89"/>
      <c r="X1" s="89"/>
      <c r="Y1" s="89"/>
      <c r="Z1" s="89"/>
    </row>
    <row r="2" spans="1:26" ht="37.5" customHeight="1" x14ac:dyDescent="0.3">
      <c r="A2" s="1" t="s">
        <v>2</v>
      </c>
      <c r="B2" s="1" t="s">
        <v>3</v>
      </c>
      <c r="C2" s="1" t="s">
        <v>4</v>
      </c>
      <c r="D2" s="1" t="s">
        <v>5</v>
      </c>
      <c r="E2" s="1" t="s">
        <v>6</v>
      </c>
      <c r="F2" s="1" t="s">
        <v>7</v>
      </c>
      <c r="G2" s="1" t="s">
        <v>8</v>
      </c>
      <c r="H2" s="1" t="s">
        <v>9</v>
      </c>
      <c r="I2" s="1" t="s">
        <v>10</v>
      </c>
      <c r="J2" s="1" t="s">
        <v>11</v>
      </c>
      <c r="K2" s="1" t="s">
        <v>12</v>
      </c>
      <c r="L2" s="1" t="s">
        <v>13</v>
      </c>
      <c r="M2" s="1" t="s">
        <v>14</v>
      </c>
      <c r="N2" s="1" t="s">
        <v>15</v>
      </c>
      <c r="O2" s="1" t="s">
        <v>16</v>
      </c>
      <c r="P2" s="1" t="s">
        <v>17</v>
      </c>
      <c r="Q2" s="1" t="s">
        <v>18</v>
      </c>
      <c r="R2" s="1" t="s">
        <v>19</v>
      </c>
      <c r="S2" s="1" t="s">
        <v>20</v>
      </c>
      <c r="T2" s="1" t="s">
        <v>21</v>
      </c>
      <c r="U2" s="1" t="s">
        <v>22</v>
      </c>
      <c r="V2" s="1" t="s">
        <v>23</v>
      </c>
      <c r="W2" s="1" t="s">
        <v>24</v>
      </c>
      <c r="X2" s="1" t="s">
        <v>25</v>
      </c>
      <c r="Y2" s="1" t="s">
        <v>26</v>
      </c>
      <c r="Z2" s="1" t="s">
        <v>27</v>
      </c>
    </row>
    <row r="3" spans="1:26" ht="27.75" customHeight="1" x14ac:dyDescent="0.3">
      <c r="A3" s="2" t="s">
        <v>28</v>
      </c>
      <c r="B3" s="3" t="s">
        <v>29</v>
      </c>
      <c r="C3" s="2" t="s">
        <v>30</v>
      </c>
      <c r="D3" s="2" t="s">
        <v>31</v>
      </c>
      <c r="E3" s="4">
        <v>795</v>
      </c>
      <c r="F3" s="4">
        <v>195</v>
      </c>
      <c r="G3" s="2" t="s">
        <v>32</v>
      </c>
      <c r="H3" s="2" t="s">
        <v>33</v>
      </c>
      <c r="I3" s="5">
        <v>1</v>
      </c>
      <c r="J3" s="5">
        <v>3</v>
      </c>
      <c r="K3" s="5">
        <v>1</v>
      </c>
      <c r="L3" s="5">
        <v>1</v>
      </c>
      <c r="M3" s="5">
        <v>4</v>
      </c>
      <c r="N3" s="5">
        <v>8</v>
      </c>
      <c r="O3" s="5">
        <v>4</v>
      </c>
      <c r="P3" s="5">
        <v>4</v>
      </c>
      <c r="Q3" s="5">
        <v>1</v>
      </c>
      <c r="R3" s="5">
        <v>1</v>
      </c>
      <c r="S3" s="5">
        <v>0</v>
      </c>
      <c r="T3" s="6">
        <v>100000</v>
      </c>
      <c r="U3" s="6">
        <v>5000</v>
      </c>
      <c r="V3" s="4">
        <v>1650</v>
      </c>
      <c r="W3" s="7" t="s">
        <v>34</v>
      </c>
      <c r="X3" s="7" t="s">
        <v>35</v>
      </c>
      <c r="Y3" s="7" t="s">
        <v>36</v>
      </c>
      <c r="Z3" s="7" t="s">
        <v>37</v>
      </c>
    </row>
    <row r="4" spans="1:26" ht="27.75" customHeight="1" x14ac:dyDescent="0.3">
      <c r="A4" s="2" t="s">
        <v>28</v>
      </c>
      <c r="B4" s="3" t="s">
        <v>38</v>
      </c>
      <c r="C4" s="2" t="s">
        <v>39</v>
      </c>
      <c r="D4" s="2" t="s">
        <v>31</v>
      </c>
      <c r="E4" s="4">
        <v>95</v>
      </c>
      <c r="F4" s="4">
        <v>0</v>
      </c>
      <c r="G4" s="2" t="s">
        <v>32</v>
      </c>
      <c r="H4" s="2" t="s">
        <v>33</v>
      </c>
      <c r="I4" s="5">
        <v>1</v>
      </c>
      <c r="J4" s="5">
        <v>3</v>
      </c>
      <c r="K4" s="5">
        <v>3</v>
      </c>
      <c r="L4" s="5">
        <v>1</v>
      </c>
      <c r="M4" s="5">
        <v>2</v>
      </c>
      <c r="N4" s="5">
        <v>5</v>
      </c>
      <c r="O4" s="5">
        <v>2</v>
      </c>
      <c r="P4" s="5">
        <v>2</v>
      </c>
      <c r="Q4" s="5">
        <v>3</v>
      </c>
      <c r="R4" s="5">
        <v>1</v>
      </c>
      <c r="S4" s="5">
        <v>0</v>
      </c>
      <c r="T4" s="6">
        <v>75000</v>
      </c>
      <c r="U4" s="6">
        <v>5000</v>
      </c>
      <c r="V4" s="4">
        <v>50</v>
      </c>
      <c r="W4" s="7" t="s">
        <v>40</v>
      </c>
      <c r="X4" s="7" t="s">
        <v>41</v>
      </c>
      <c r="Y4" s="7" t="s">
        <v>41</v>
      </c>
      <c r="Z4" s="7" t="s">
        <v>42</v>
      </c>
    </row>
    <row r="5" spans="1:26" ht="15" customHeight="1" x14ac:dyDescent="0.3">
      <c r="A5" s="2" t="s">
        <v>28</v>
      </c>
      <c r="B5" s="3" t="s">
        <v>43</v>
      </c>
      <c r="C5" s="2" t="s">
        <v>44</v>
      </c>
      <c r="D5" s="2" t="s">
        <v>31</v>
      </c>
      <c r="E5" s="4">
        <v>0</v>
      </c>
      <c r="F5" s="4">
        <v>0</v>
      </c>
      <c r="G5" s="2" t="s">
        <v>32</v>
      </c>
      <c r="H5" s="2" t="s">
        <v>45</v>
      </c>
      <c r="I5" s="5">
        <v>1.5</v>
      </c>
      <c r="J5" s="5">
        <v>3</v>
      </c>
      <c r="K5" s="5">
        <v>1</v>
      </c>
      <c r="L5" s="5">
        <v>1</v>
      </c>
      <c r="M5" s="5">
        <v>1</v>
      </c>
      <c r="N5" s="5">
        <v>5</v>
      </c>
      <c r="O5" s="5">
        <v>1</v>
      </c>
      <c r="P5" s="5">
        <v>1</v>
      </c>
      <c r="Q5" s="5">
        <v>1</v>
      </c>
      <c r="R5" s="5">
        <v>3</v>
      </c>
      <c r="S5" s="5">
        <v>0</v>
      </c>
      <c r="T5" s="6">
        <v>0</v>
      </c>
      <c r="U5" s="6">
        <v>0</v>
      </c>
      <c r="V5" s="4">
        <v>0</v>
      </c>
      <c r="W5" s="7" t="s">
        <v>46</v>
      </c>
      <c r="X5" s="7" t="s">
        <v>41</v>
      </c>
      <c r="Y5" s="7" t="s">
        <v>41</v>
      </c>
      <c r="Z5" s="7" t="s">
        <v>47</v>
      </c>
    </row>
    <row r="6" spans="1:26" ht="15" customHeight="1" x14ac:dyDescent="0.3">
      <c r="A6" s="2" t="s">
        <v>28</v>
      </c>
      <c r="B6" s="3" t="s">
        <v>48</v>
      </c>
      <c r="C6" s="2" t="s">
        <v>44</v>
      </c>
      <c r="D6" s="2" t="s">
        <v>31</v>
      </c>
      <c r="E6" s="4">
        <v>0</v>
      </c>
      <c r="F6" s="4">
        <v>0</v>
      </c>
      <c r="G6" s="2" t="s">
        <v>32</v>
      </c>
      <c r="H6" s="2" t="s">
        <v>45</v>
      </c>
      <c r="I6" s="5">
        <v>1</v>
      </c>
      <c r="J6" s="5">
        <v>3</v>
      </c>
      <c r="K6" s="5">
        <v>1</v>
      </c>
      <c r="L6" s="5">
        <v>1</v>
      </c>
      <c r="M6" s="5">
        <v>1</v>
      </c>
      <c r="N6" s="5">
        <v>5</v>
      </c>
      <c r="O6" s="5">
        <v>1</v>
      </c>
      <c r="P6" s="5">
        <v>1</v>
      </c>
      <c r="Q6" s="5">
        <v>1</v>
      </c>
      <c r="R6" s="5">
        <v>3</v>
      </c>
      <c r="S6" s="5">
        <v>0</v>
      </c>
      <c r="T6" s="6">
        <v>0</v>
      </c>
      <c r="U6" s="6">
        <v>0</v>
      </c>
      <c r="V6" s="4">
        <v>0</v>
      </c>
      <c r="W6" s="7" t="s">
        <v>49</v>
      </c>
      <c r="X6" s="7" t="s">
        <v>41</v>
      </c>
      <c r="Y6" s="7" t="s">
        <v>41</v>
      </c>
      <c r="Z6" s="7" t="s">
        <v>50</v>
      </c>
    </row>
    <row r="7" spans="1:26" ht="15" customHeight="1" x14ac:dyDescent="0.3">
      <c r="A7" s="2" t="s">
        <v>28</v>
      </c>
      <c r="B7" s="3" t="s">
        <v>51</v>
      </c>
      <c r="C7" s="2" t="s">
        <v>52</v>
      </c>
      <c r="D7" s="2" t="s">
        <v>53</v>
      </c>
      <c r="E7" s="4">
        <v>95</v>
      </c>
      <c r="F7" s="4">
        <v>0</v>
      </c>
      <c r="G7" s="2" t="s">
        <v>32</v>
      </c>
      <c r="H7" s="2" t="s">
        <v>33</v>
      </c>
      <c r="I7" s="5">
        <v>1</v>
      </c>
      <c r="J7" s="5">
        <v>1</v>
      </c>
      <c r="K7" s="5">
        <v>1</v>
      </c>
      <c r="L7" s="5">
        <v>1</v>
      </c>
      <c r="M7" s="5">
        <v>3</v>
      </c>
      <c r="N7" s="5">
        <v>1</v>
      </c>
      <c r="O7" s="5">
        <v>3</v>
      </c>
      <c r="P7" s="5">
        <v>1</v>
      </c>
      <c r="Q7" s="5">
        <v>1</v>
      </c>
      <c r="R7" s="5">
        <v>1</v>
      </c>
      <c r="S7" s="5">
        <v>0</v>
      </c>
      <c r="T7" s="6">
        <v>90000</v>
      </c>
      <c r="U7" s="6">
        <v>8000</v>
      </c>
      <c r="V7" s="4">
        <v>0</v>
      </c>
      <c r="W7" s="7" t="s">
        <v>54</v>
      </c>
      <c r="X7" s="7" t="s">
        <v>41</v>
      </c>
      <c r="Y7" s="7" t="s">
        <v>41</v>
      </c>
      <c r="Z7" s="7" t="s">
        <v>55</v>
      </c>
    </row>
    <row r="8" spans="1:26" ht="15" customHeight="1" x14ac:dyDescent="0.3">
      <c r="A8" s="2" t="s">
        <v>28</v>
      </c>
      <c r="B8" s="3" t="s">
        <v>56</v>
      </c>
      <c r="C8" s="2" t="s">
        <v>57</v>
      </c>
      <c r="D8" s="2" t="s">
        <v>53</v>
      </c>
      <c r="E8" s="4">
        <v>0</v>
      </c>
      <c r="F8" s="4">
        <v>0</v>
      </c>
      <c r="G8" s="2" t="s">
        <v>32</v>
      </c>
      <c r="H8" s="2" t="s">
        <v>45</v>
      </c>
      <c r="I8" s="5">
        <v>1</v>
      </c>
      <c r="J8" s="5">
        <v>2</v>
      </c>
      <c r="K8" s="5">
        <v>1</v>
      </c>
      <c r="L8" s="5">
        <v>2</v>
      </c>
      <c r="M8" s="5">
        <v>1</v>
      </c>
      <c r="N8" s="5">
        <v>1</v>
      </c>
      <c r="O8" s="5">
        <v>1</v>
      </c>
      <c r="P8" s="5">
        <v>1</v>
      </c>
      <c r="Q8" s="5">
        <v>1</v>
      </c>
      <c r="R8" s="5">
        <v>1</v>
      </c>
      <c r="S8" s="5">
        <v>0</v>
      </c>
      <c r="T8" s="6">
        <v>0</v>
      </c>
      <c r="U8" s="6">
        <v>0</v>
      </c>
      <c r="V8" s="4">
        <v>0</v>
      </c>
      <c r="W8" s="7" t="s">
        <v>58</v>
      </c>
      <c r="X8" s="7" t="s">
        <v>41</v>
      </c>
      <c r="Y8" s="7" t="s">
        <v>41</v>
      </c>
      <c r="Z8" s="7" t="s">
        <v>59</v>
      </c>
    </row>
    <row r="9" spans="1:26" ht="15" customHeight="1" x14ac:dyDescent="0.3">
      <c r="A9" s="2" t="s">
        <v>28</v>
      </c>
      <c r="B9" s="3" t="s">
        <v>60</v>
      </c>
      <c r="C9" s="2" t="s">
        <v>57</v>
      </c>
      <c r="D9" s="2" t="s">
        <v>53</v>
      </c>
      <c r="E9" s="4">
        <v>0</v>
      </c>
      <c r="F9" s="4">
        <v>0</v>
      </c>
      <c r="G9" s="2" t="s">
        <v>32</v>
      </c>
      <c r="H9" s="2" t="s">
        <v>45</v>
      </c>
      <c r="I9" s="5">
        <v>1.5</v>
      </c>
      <c r="J9" s="5">
        <v>1.5</v>
      </c>
      <c r="K9" s="5">
        <v>1.5</v>
      </c>
      <c r="L9" s="5">
        <v>1.5</v>
      </c>
      <c r="M9" s="5">
        <v>1.5</v>
      </c>
      <c r="N9" s="5">
        <v>1.5</v>
      </c>
      <c r="O9" s="5">
        <v>1.5</v>
      </c>
      <c r="P9" s="5">
        <v>1.5</v>
      </c>
      <c r="Q9" s="5">
        <v>1.5</v>
      </c>
      <c r="R9" s="5">
        <v>1.5</v>
      </c>
      <c r="S9" s="5">
        <v>0</v>
      </c>
      <c r="T9" s="6">
        <v>0</v>
      </c>
      <c r="U9" s="6">
        <v>0</v>
      </c>
      <c r="V9" s="4">
        <v>0</v>
      </c>
      <c r="W9" s="7" t="s">
        <v>61</v>
      </c>
      <c r="X9" s="7" t="s">
        <v>41</v>
      </c>
      <c r="Y9" s="7" t="s">
        <v>41</v>
      </c>
      <c r="Z9" s="7" t="s">
        <v>62</v>
      </c>
    </row>
    <row r="10" spans="1:26" ht="27.75" customHeight="1" x14ac:dyDescent="0.3">
      <c r="A10" s="2" t="s">
        <v>28</v>
      </c>
      <c r="B10" s="3" t="s">
        <v>63</v>
      </c>
      <c r="C10" s="2" t="s">
        <v>64</v>
      </c>
      <c r="D10" s="2" t="s">
        <v>31</v>
      </c>
      <c r="E10" s="4">
        <v>95</v>
      </c>
      <c r="F10" s="4">
        <v>0</v>
      </c>
      <c r="G10" s="2" t="s">
        <v>65</v>
      </c>
      <c r="H10" s="2" t="s">
        <v>66</v>
      </c>
      <c r="I10" s="5">
        <v>1</v>
      </c>
      <c r="J10" s="5">
        <v>2</v>
      </c>
      <c r="K10" s="5">
        <v>1</v>
      </c>
      <c r="L10" s="5">
        <v>1</v>
      </c>
      <c r="M10" s="5">
        <v>2</v>
      </c>
      <c r="N10" s="5">
        <v>1</v>
      </c>
      <c r="O10" s="5">
        <v>2</v>
      </c>
      <c r="P10" s="5">
        <v>2</v>
      </c>
      <c r="Q10" s="5">
        <v>1</v>
      </c>
      <c r="R10" s="5">
        <v>1</v>
      </c>
      <c r="S10" s="5">
        <v>0</v>
      </c>
      <c r="T10" s="6">
        <v>0</v>
      </c>
      <c r="U10" s="6">
        <v>0</v>
      </c>
      <c r="V10" s="4">
        <v>100</v>
      </c>
      <c r="W10" s="7" t="s">
        <v>67</v>
      </c>
      <c r="X10" s="7" t="s">
        <v>68</v>
      </c>
      <c r="Y10" s="7" t="s">
        <v>41</v>
      </c>
      <c r="Z10" s="7" t="s">
        <v>69</v>
      </c>
    </row>
    <row r="11" spans="1:26" ht="15" customHeight="1" x14ac:dyDescent="0.3">
      <c r="A11" s="2" t="s">
        <v>28</v>
      </c>
      <c r="B11" s="3" t="s">
        <v>70</v>
      </c>
      <c r="C11" s="2" t="s">
        <v>64</v>
      </c>
      <c r="D11" s="2" t="s">
        <v>31</v>
      </c>
      <c r="E11" s="4">
        <v>350</v>
      </c>
      <c r="F11" s="4">
        <v>75</v>
      </c>
      <c r="G11" s="2" t="s">
        <v>65</v>
      </c>
      <c r="H11" s="2" t="s">
        <v>66</v>
      </c>
      <c r="I11" s="5">
        <v>1</v>
      </c>
      <c r="J11" s="5">
        <v>2</v>
      </c>
      <c r="K11" s="5">
        <v>1</v>
      </c>
      <c r="L11" s="5">
        <v>1</v>
      </c>
      <c r="M11" s="5">
        <v>3</v>
      </c>
      <c r="N11" s="5">
        <v>1</v>
      </c>
      <c r="O11" s="5">
        <v>3</v>
      </c>
      <c r="P11" s="5">
        <v>3</v>
      </c>
      <c r="Q11" s="5">
        <v>1</v>
      </c>
      <c r="R11" s="5">
        <v>1</v>
      </c>
      <c r="S11" s="5">
        <v>0</v>
      </c>
      <c r="T11" s="6">
        <v>0</v>
      </c>
      <c r="U11" s="6">
        <v>0</v>
      </c>
      <c r="V11" s="4">
        <v>325</v>
      </c>
      <c r="W11" s="7" t="s">
        <v>71</v>
      </c>
      <c r="X11" s="7" t="s">
        <v>41</v>
      </c>
      <c r="Y11" s="7" t="s">
        <v>41</v>
      </c>
      <c r="Z11" s="7" t="s">
        <v>72</v>
      </c>
    </row>
    <row r="12" spans="1:26" ht="27.75" customHeight="1" x14ac:dyDescent="0.3">
      <c r="A12" s="2" t="s">
        <v>28</v>
      </c>
      <c r="B12" s="3" t="s">
        <v>73</v>
      </c>
      <c r="C12" s="2" t="s">
        <v>74</v>
      </c>
      <c r="D12" s="2" t="s">
        <v>31</v>
      </c>
      <c r="E12" s="4">
        <v>695</v>
      </c>
      <c r="F12" s="4">
        <v>0</v>
      </c>
      <c r="G12" s="2" t="s">
        <v>65</v>
      </c>
      <c r="H12" s="2" t="s">
        <v>66</v>
      </c>
      <c r="I12" s="5">
        <v>1</v>
      </c>
      <c r="J12" s="5">
        <v>1</v>
      </c>
      <c r="K12" s="5">
        <v>1</v>
      </c>
      <c r="L12" s="5">
        <v>1</v>
      </c>
      <c r="M12" s="5">
        <v>4</v>
      </c>
      <c r="N12" s="5">
        <v>1</v>
      </c>
      <c r="O12" s="5">
        <v>4</v>
      </c>
      <c r="P12" s="5">
        <v>4</v>
      </c>
      <c r="Q12" s="5">
        <v>1</v>
      </c>
      <c r="R12" s="5">
        <v>1</v>
      </c>
      <c r="S12" s="5">
        <v>0</v>
      </c>
      <c r="T12" s="6">
        <v>0</v>
      </c>
      <c r="U12" s="6">
        <v>0</v>
      </c>
      <c r="V12" s="4">
        <v>100</v>
      </c>
      <c r="W12" s="7" t="s">
        <v>75</v>
      </c>
      <c r="X12" s="7" t="s">
        <v>76</v>
      </c>
      <c r="Y12" s="7" t="s">
        <v>77</v>
      </c>
      <c r="Z12" s="7" t="s">
        <v>78</v>
      </c>
    </row>
    <row r="13" spans="1:26" ht="27.75" customHeight="1" x14ac:dyDescent="0.3">
      <c r="A13" s="2" t="s">
        <v>28</v>
      </c>
      <c r="B13" s="3" t="s">
        <v>79</v>
      </c>
      <c r="C13" s="2" t="s">
        <v>64</v>
      </c>
      <c r="D13" s="2" t="s">
        <v>31</v>
      </c>
      <c r="E13" s="4">
        <v>149</v>
      </c>
      <c r="F13" s="4">
        <v>0</v>
      </c>
      <c r="G13" s="2" t="s">
        <v>80</v>
      </c>
      <c r="H13" s="2" t="s">
        <v>66</v>
      </c>
      <c r="I13" s="5">
        <v>1</v>
      </c>
      <c r="J13" s="5">
        <v>2</v>
      </c>
      <c r="K13" s="5">
        <v>1</v>
      </c>
      <c r="L13" s="5">
        <v>2</v>
      </c>
      <c r="M13" s="5">
        <v>1</v>
      </c>
      <c r="N13" s="5">
        <v>1</v>
      </c>
      <c r="O13" s="5">
        <v>4</v>
      </c>
      <c r="P13" s="5">
        <v>1</v>
      </c>
      <c r="Q13" s="5">
        <v>1</v>
      </c>
      <c r="R13" s="5">
        <v>1</v>
      </c>
      <c r="S13" s="5">
        <v>0</v>
      </c>
      <c r="T13" s="6">
        <v>60000</v>
      </c>
      <c r="U13" s="6">
        <v>3000</v>
      </c>
      <c r="V13" s="4">
        <v>75</v>
      </c>
      <c r="W13" s="7" t="s">
        <v>81</v>
      </c>
      <c r="X13" s="7" t="s">
        <v>41</v>
      </c>
      <c r="Y13" s="7" t="s">
        <v>41</v>
      </c>
      <c r="Z13" s="7" t="s">
        <v>82</v>
      </c>
    </row>
    <row r="14" spans="1:26" ht="27.75" customHeight="1" x14ac:dyDescent="0.3">
      <c r="A14" s="2" t="s">
        <v>28</v>
      </c>
      <c r="B14" s="3" t="s">
        <v>83</v>
      </c>
      <c r="C14" s="2" t="s">
        <v>84</v>
      </c>
      <c r="D14" s="2" t="s">
        <v>31</v>
      </c>
      <c r="E14" s="4">
        <v>95</v>
      </c>
      <c r="F14" s="4">
        <v>0</v>
      </c>
      <c r="G14" s="2" t="s">
        <v>85</v>
      </c>
      <c r="H14" s="2" t="s">
        <v>66</v>
      </c>
      <c r="I14" s="5">
        <v>1</v>
      </c>
      <c r="J14" s="5">
        <v>2</v>
      </c>
      <c r="K14" s="5">
        <v>1</v>
      </c>
      <c r="L14" s="5">
        <v>1</v>
      </c>
      <c r="M14" s="5">
        <v>2</v>
      </c>
      <c r="N14" s="5">
        <v>1</v>
      </c>
      <c r="O14" s="5">
        <v>1</v>
      </c>
      <c r="P14" s="5">
        <v>4</v>
      </c>
      <c r="Q14" s="5">
        <v>1</v>
      </c>
      <c r="R14" s="5">
        <v>1</v>
      </c>
      <c r="S14" s="5">
        <v>0</v>
      </c>
      <c r="T14" s="6">
        <v>0</v>
      </c>
      <c r="U14" s="6">
        <v>0</v>
      </c>
      <c r="V14" s="4">
        <v>0</v>
      </c>
      <c r="W14" s="7" t="s">
        <v>86</v>
      </c>
      <c r="X14" s="7" t="s">
        <v>41</v>
      </c>
      <c r="Y14" s="7" t="s">
        <v>87</v>
      </c>
      <c r="Z14" s="7" t="s">
        <v>88</v>
      </c>
    </row>
    <row r="15" spans="1:26" ht="27.75" customHeight="1" x14ac:dyDescent="0.3">
      <c r="A15" s="2" t="s">
        <v>28</v>
      </c>
      <c r="B15" s="3" t="s">
        <v>89</v>
      </c>
      <c r="C15" s="2" t="s">
        <v>84</v>
      </c>
      <c r="D15" s="2" t="s">
        <v>31</v>
      </c>
      <c r="E15" s="4">
        <v>99</v>
      </c>
      <c r="F15" s="4">
        <v>0</v>
      </c>
      <c r="G15" s="2" t="s">
        <v>90</v>
      </c>
      <c r="H15" s="2" t="s">
        <v>66</v>
      </c>
      <c r="I15" s="5">
        <v>1</v>
      </c>
      <c r="J15" s="5">
        <v>1</v>
      </c>
      <c r="K15" s="5">
        <v>1</v>
      </c>
      <c r="L15" s="5">
        <v>2</v>
      </c>
      <c r="M15" s="5">
        <v>2</v>
      </c>
      <c r="N15" s="5">
        <v>1</v>
      </c>
      <c r="O15" s="5">
        <v>1</v>
      </c>
      <c r="P15" s="5">
        <v>10</v>
      </c>
      <c r="Q15" s="5">
        <v>1</v>
      </c>
      <c r="R15" s="5">
        <v>1</v>
      </c>
      <c r="S15" s="5">
        <v>0</v>
      </c>
      <c r="T15" s="6">
        <v>0</v>
      </c>
      <c r="U15" s="6">
        <v>0</v>
      </c>
      <c r="V15" s="4">
        <v>0</v>
      </c>
      <c r="W15" s="7" t="s">
        <v>91</v>
      </c>
      <c r="X15" s="7" t="s">
        <v>41</v>
      </c>
      <c r="Y15" s="7" t="s">
        <v>92</v>
      </c>
      <c r="Z15" s="7" t="s">
        <v>93</v>
      </c>
    </row>
    <row r="16" spans="1:26" ht="15" customHeight="1" x14ac:dyDescent="0.3">
      <c r="A16" s="2" t="s">
        <v>28</v>
      </c>
      <c r="B16" s="3" t="s">
        <v>94</v>
      </c>
      <c r="C16" s="2" t="s">
        <v>84</v>
      </c>
      <c r="D16" s="2" t="s">
        <v>31</v>
      </c>
      <c r="E16" s="4">
        <v>95</v>
      </c>
      <c r="F16" s="4">
        <v>0</v>
      </c>
      <c r="G16" s="2" t="s">
        <v>95</v>
      </c>
      <c r="H16" s="2" t="s">
        <v>66</v>
      </c>
      <c r="I16" s="5">
        <v>1</v>
      </c>
      <c r="J16" s="5">
        <v>2</v>
      </c>
      <c r="K16" s="5">
        <v>1</v>
      </c>
      <c r="L16" s="5">
        <v>1</v>
      </c>
      <c r="M16" s="5">
        <v>3</v>
      </c>
      <c r="N16" s="5">
        <v>1</v>
      </c>
      <c r="O16" s="5">
        <v>1</v>
      </c>
      <c r="P16" s="5">
        <v>6</v>
      </c>
      <c r="Q16" s="5">
        <v>1</v>
      </c>
      <c r="R16" s="5">
        <v>1</v>
      </c>
      <c r="S16" s="5">
        <v>0</v>
      </c>
      <c r="T16" s="6">
        <v>0</v>
      </c>
      <c r="U16" s="6">
        <v>0</v>
      </c>
      <c r="V16" s="4">
        <v>0</v>
      </c>
      <c r="W16" s="7" t="s">
        <v>96</v>
      </c>
      <c r="X16" s="7" t="s">
        <v>41</v>
      </c>
      <c r="Y16" s="7" t="s">
        <v>97</v>
      </c>
      <c r="Z16" s="7" t="s">
        <v>98</v>
      </c>
    </row>
    <row r="17" spans="1:26" ht="27.75" customHeight="1" x14ac:dyDescent="0.3">
      <c r="A17" s="8" t="s">
        <v>99</v>
      </c>
      <c r="B17" s="9" t="s">
        <v>100</v>
      </c>
      <c r="C17" s="8" t="s">
        <v>30</v>
      </c>
      <c r="D17" s="8" t="s">
        <v>31</v>
      </c>
      <c r="E17" s="10">
        <v>895</v>
      </c>
      <c r="F17" s="10">
        <v>195</v>
      </c>
      <c r="G17" s="8" t="s">
        <v>101</v>
      </c>
      <c r="H17" s="8" t="s">
        <v>33</v>
      </c>
      <c r="I17" s="11">
        <v>1</v>
      </c>
      <c r="J17" s="11">
        <v>1</v>
      </c>
      <c r="K17" s="11">
        <v>1</v>
      </c>
      <c r="L17" s="11">
        <v>1</v>
      </c>
      <c r="M17" s="11">
        <v>1</v>
      </c>
      <c r="N17" s="11">
        <v>1</v>
      </c>
      <c r="O17" s="11">
        <v>5</v>
      </c>
      <c r="P17" s="11">
        <v>5</v>
      </c>
      <c r="Q17" s="11">
        <v>1</v>
      </c>
      <c r="R17" s="11">
        <v>1</v>
      </c>
      <c r="S17" s="11">
        <v>0</v>
      </c>
      <c r="T17" s="12">
        <v>175000</v>
      </c>
      <c r="U17" s="12">
        <v>8000</v>
      </c>
      <c r="V17" s="10">
        <v>2400</v>
      </c>
      <c r="W17" s="13" t="s">
        <v>102</v>
      </c>
      <c r="X17" s="13" t="s">
        <v>103</v>
      </c>
      <c r="Y17" s="13" t="s">
        <v>104</v>
      </c>
      <c r="Z17" s="13" t="s">
        <v>105</v>
      </c>
    </row>
    <row r="18" spans="1:26" ht="41.25" customHeight="1" x14ac:dyDescent="0.3">
      <c r="A18" s="8" t="s">
        <v>99</v>
      </c>
      <c r="B18" s="9" t="s">
        <v>106</v>
      </c>
      <c r="C18" s="8" t="s">
        <v>107</v>
      </c>
      <c r="D18" s="8" t="s">
        <v>31</v>
      </c>
      <c r="E18" s="10">
        <v>325</v>
      </c>
      <c r="F18" s="10">
        <v>0</v>
      </c>
      <c r="G18" s="8" t="s">
        <v>101</v>
      </c>
      <c r="H18" s="8" t="s">
        <v>33</v>
      </c>
      <c r="I18" s="11">
        <v>1</v>
      </c>
      <c r="J18" s="11">
        <v>4</v>
      </c>
      <c r="K18" s="11">
        <v>4</v>
      </c>
      <c r="L18" s="11">
        <v>1</v>
      </c>
      <c r="M18" s="11">
        <v>1</v>
      </c>
      <c r="N18" s="11">
        <v>1</v>
      </c>
      <c r="O18" s="11">
        <v>3</v>
      </c>
      <c r="P18" s="11">
        <v>5</v>
      </c>
      <c r="Q18" s="11">
        <v>1</v>
      </c>
      <c r="R18" s="11">
        <v>1</v>
      </c>
      <c r="S18" s="11">
        <v>0</v>
      </c>
      <c r="T18" s="12">
        <v>100000</v>
      </c>
      <c r="U18" s="12">
        <v>6000</v>
      </c>
      <c r="V18" s="10">
        <v>484</v>
      </c>
      <c r="W18" s="13" t="s">
        <v>108</v>
      </c>
      <c r="X18" s="13" t="s">
        <v>41</v>
      </c>
      <c r="Y18" s="13" t="s">
        <v>109</v>
      </c>
      <c r="Z18" s="13" t="s">
        <v>110</v>
      </c>
    </row>
    <row r="19" spans="1:26" ht="27.75" customHeight="1" x14ac:dyDescent="0.3">
      <c r="A19" s="8" t="s">
        <v>99</v>
      </c>
      <c r="B19" s="9" t="s">
        <v>111</v>
      </c>
      <c r="C19" s="8" t="s">
        <v>112</v>
      </c>
      <c r="D19" s="8" t="s">
        <v>31</v>
      </c>
      <c r="E19" s="10">
        <v>150</v>
      </c>
      <c r="F19" s="10">
        <v>0</v>
      </c>
      <c r="G19" s="8" t="s">
        <v>101</v>
      </c>
      <c r="H19" s="8" t="s">
        <v>33</v>
      </c>
      <c r="I19" s="11">
        <v>1</v>
      </c>
      <c r="J19" s="11">
        <v>3</v>
      </c>
      <c r="K19" s="11">
        <v>1</v>
      </c>
      <c r="L19" s="11">
        <v>1</v>
      </c>
      <c r="M19" s="11">
        <v>3</v>
      </c>
      <c r="N19" s="11">
        <v>1</v>
      </c>
      <c r="O19" s="11">
        <v>3</v>
      </c>
      <c r="P19" s="11">
        <v>3</v>
      </c>
      <c r="Q19" s="11">
        <v>1</v>
      </c>
      <c r="R19" s="11">
        <v>1</v>
      </c>
      <c r="S19" s="11">
        <v>0</v>
      </c>
      <c r="T19" s="12">
        <v>45000</v>
      </c>
      <c r="U19" s="12">
        <v>3000</v>
      </c>
      <c r="V19" s="10">
        <v>289</v>
      </c>
      <c r="W19" s="13" t="s">
        <v>113</v>
      </c>
      <c r="X19" s="13" t="s">
        <v>114</v>
      </c>
      <c r="Y19" s="13" t="s">
        <v>41</v>
      </c>
      <c r="Z19" s="13" t="s">
        <v>115</v>
      </c>
    </row>
    <row r="20" spans="1:26" ht="27.75" customHeight="1" x14ac:dyDescent="0.3">
      <c r="A20" s="8" t="s">
        <v>99</v>
      </c>
      <c r="B20" s="9" t="s">
        <v>116</v>
      </c>
      <c r="C20" s="8" t="s">
        <v>117</v>
      </c>
      <c r="D20" s="8" t="s">
        <v>53</v>
      </c>
      <c r="E20" s="10">
        <v>0</v>
      </c>
      <c r="F20" s="10">
        <v>0</v>
      </c>
      <c r="G20" s="8" t="s">
        <v>101</v>
      </c>
      <c r="H20" s="8" t="s">
        <v>33</v>
      </c>
      <c r="I20" s="11">
        <v>1</v>
      </c>
      <c r="J20" s="11">
        <v>2</v>
      </c>
      <c r="K20" s="11">
        <v>2</v>
      </c>
      <c r="L20" s="11">
        <v>2</v>
      </c>
      <c r="M20" s="11">
        <v>2</v>
      </c>
      <c r="N20" s="11">
        <v>2</v>
      </c>
      <c r="O20" s="11">
        <v>2</v>
      </c>
      <c r="P20" s="11">
        <v>2</v>
      </c>
      <c r="Q20" s="11">
        <v>2</v>
      </c>
      <c r="R20" s="11">
        <v>2</v>
      </c>
      <c r="S20" s="11">
        <v>0</v>
      </c>
      <c r="T20" s="12">
        <v>0</v>
      </c>
      <c r="U20" s="12">
        <v>0</v>
      </c>
      <c r="V20" s="10">
        <v>0</v>
      </c>
      <c r="W20" s="13" t="s">
        <v>118</v>
      </c>
      <c r="X20" s="13" t="s">
        <v>41</v>
      </c>
      <c r="Y20" s="13" t="s">
        <v>41</v>
      </c>
      <c r="Z20" s="13" t="s">
        <v>119</v>
      </c>
    </row>
    <row r="21" spans="1:26" ht="27.75" customHeight="1" x14ac:dyDescent="0.3">
      <c r="A21" s="8" t="s">
        <v>99</v>
      </c>
      <c r="B21" s="9" t="s">
        <v>120</v>
      </c>
      <c r="C21" s="8" t="s">
        <v>121</v>
      </c>
      <c r="D21" s="8" t="s">
        <v>53</v>
      </c>
      <c r="E21" s="10">
        <v>375</v>
      </c>
      <c r="F21" s="10">
        <v>0</v>
      </c>
      <c r="G21" s="8" t="s">
        <v>101</v>
      </c>
      <c r="H21" s="8" t="s">
        <v>33</v>
      </c>
      <c r="I21" s="11">
        <v>1</v>
      </c>
      <c r="J21" s="11">
        <v>1</v>
      </c>
      <c r="K21" s="11">
        <v>1</v>
      </c>
      <c r="L21" s="11">
        <v>1</v>
      </c>
      <c r="M21" s="11">
        <v>1</v>
      </c>
      <c r="N21" s="11">
        <v>1</v>
      </c>
      <c r="O21" s="11">
        <v>4</v>
      </c>
      <c r="P21" s="11">
        <v>4</v>
      </c>
      <c r="Q21" s="11">
        <v>1</v>
      </c>
      <c r="R21" s="11">
        <v>1</v>
      </c>
      <c r="S21" s="11">
        <v>0</v>
      </c>
      <c r="T21" s="12">
        <v>150000</v>
      </c>
      <c r="U21" s="12">
        <v>15000</v>
      </c>
      <c r="V21" s="10">
        <v>415</v>
      </c>
      <c r="W21" s="13" t="s">
        <v>122</v>
      </c>
      <c r="X21" s="13" t="s">
        <v>41</v>
      </c>
      <c r="Y21" s="13" t="s">
        <v>41</v>
      </c>
      <c r="Z21" s="13" t="s">
        <v>123</v>
      </c>
    </row>
    <row r="22" spans="1:26" ht="27.75" customHeight="1" x14ac:dyDescent="0.3">
      <c r="A22" s="8" t="s">
        <v>99</v>
      </c>
      <c r="B22" s="9" t="s">
        <v>124</v>
      </c>
      <c r="C22" s="8" t="s">
        <v>125</v>
      </c>
      <c r="D22" s="8" t="s">
        <v>53</v>
      </c>
      <c r="E22" s="10">
        <v>895</v>
      </c>
      <c r="F22" s="10">
        <v>0</v>
      </c>
      <c r="G22" s="8" t="s">
        <v>101</v>
      </c>
      <c r="H22" s="8" t="s">
        <v>33</v>
      </c>
      <c r="I22" s="11">
        <v>1</v>
      </c>
      <c r="J22" s="11">
        <v>1</v>
      </c>
      <c r="K22" s="11">
        <v>1</v>
      </c>
      <c r="L22" s="11">
        <v>1</v>
      </c>
      <c r="M22" s="11">
        <v>1</v>
      </c>
      <c r="N22" s="11">
        <v>1</v>
      </c>
      <c r="O22" s="11">
        <v>5</v>
      </c>
      <c r="P22" s="11">
        <v>5</v>
      </c>
      <c r="Q22" s="11">
        <v>1</v>
      </c>
      <c r="R22" s="11">
        <v>1</v>
      </c>
      <c r="S22" s="11">
        <v>0</v>
      </c>
      <c r="T22" s="12">
        <v>200000</v>
      </c>
      <c r="U22" s="12">
        <v>20000</v>
      </c>
      <c r="V22" s="10">
        <v>1850</v>
      </c>
      <c r="W22" s="13" t="s">
        <v>126</v>
      </c>
      <c r="X22" s="13" t="s">
        <v>127</v>
      </c>
      <c r="Y22" s="13" t="s">
        <v>128</v>
      </c>
      <c r="Z22" s="13" t="s">
        <v>129</v>
      </c>
    </row>
    <row r="23" spans="1:26" ht="27.75" customHeight="1" x14ac:dyDescent="0.3">
      <c r="A23" s="8" t="s">
        <v>99</v>
      </c>
      <c r="B23" s="9" t="s">
        <v>130</v>
      </c>
      <c r="C23" s="8" t="s">
        <v>64</v>
      </c>
      <c r="D23" s="8" t="s">
        <v>31</v>
      </c>
      <c r="E23" s="10">
        <v>150</v>
      </c>
      <c r="F23" s="10">
        <v>0</v>
      </c>
      <c r="G23" s="8" t="s">
        <v>131</v>
      </c>
      <c r="H23" s="8" t="s">
        <v>66</v>
      </c>
      <c r="I23" s="11">
        <v>1</v>
      </c>
      <c r="J23" s="11">
        <v>2</v>
      </c>
      <c r="K23" s="11">
        <v>2</v>
      </c>
      <c r="L23" s="11">
        <v>1</v>
      </c>
      <c r="M23" s="11">
        <v>1</v>
      </c>
      <c r="N23" s="11">
        <v>1</v>
      </c>
      <c r="O23" s="11">
        <v>2</v>
      </c>
      <c r="P23" s="11">
        <v>1</v>
      </c>
      <c r="Q23" s="11">
        <v>1</v>
      </c>
      <c r="R23" s="11">
        <v>1</v>
      </c>
      <c r="S23" s="11">
        <v>0</v>
      </c>
      <c r="T23" s="12">
        <v>50000</v>
      </c>
      <c r="U23" s="12">
        <v>2000</v>
      </c>
      <c r="V23" s="10">
        <v>200</v>
      </c>
      <c r="W23" s="13" t="s">
        <v>132</v>
      </c>
      <c r="X23" s="13" t="s">
        <v>41</v>
      </c>
      <c r="Y23" s="13" t="s">
        <v>41</v>
      </c>
      <c r="Z23" s="13" t="s">
        <v>133</v>
      </c>
    </row>
    <row r="24" spans="1:26" ht="27.75" customHeight="1" x14ac:dyDescent="0.3">
      <c r="A24" s="8" t="s">
        <v>99</v>
      </c>
      <c r="B24" s="9" t="s">
        <v>134</v>
      </c>
      <c r="C24" s="8" t="s">
        <v>64</v>
      </c>
      <c r="D24" s="8" t="s">
        <v>31</v>
      </c>
      <c r="E24" s="10">
        <v>350</v>
      </c>
      <c r="F24" s="10">
        <v>0</v>
      </c>
      <c r="G24" s="8" t="s">
        <v>131</v>
      </c>
      <c r="H24" s="8" t="s">
        <v>66</v>
      </c>
      <c r="I24" s="11">
        <v>1</v>
      </c>
      <c r="J24" s="11">
        <v>1</v>
      </c>
      <c r="K24" s="11">
        <v>1</v>
      </c>
      <c r="L24" s="11">
        <v>1</v>
      </c>
      <c r="M24" s="11">
        <v>1</v>
      </c>
      <c r="N24" s="11">
        <v>1</v>
      </c>
      <c r="O24" s="11">
        <v>3</v>
      </c>
      <c r="P24" s="11">
        <v>3</v>
      </c>
      <c r="Q24" s="11">
        <v>1</v>
      </c>
      <c r="R24" s="11">
        <v>1</v>
      </c>
      <c r="S24" s="11">
        <v>0</v>
      </c>
      <c r="T24" s="12">
        <v>85000</v>
      </c>
      <c r="U24" s="12">
        <v>4000</v>
      </c>
      <c r="V24" s="10">
        <v>360</v>
      </c>
      <c r="W24" s="13" t="s">
        <v>135</v>
      </c>
      <c r="X24" s="13" t="s">
        <v>41</v>
      </c>
      <c r="Y24" s="13" t="s">
        <v>41</v>
      </c>
      <c r="Z24" s="13" t="s">
        <v>136</v>
      </c>
    </row>
    <row r="25" spans="1:26" ht="27.75" customHeight="1" x14ac:dyDescent="0.3">
      <c r="A25" s="8" t="s">
        <v>99</v>
      </c>
      <c r="B25" s="9" t="s">
        <v>137</v>
      </c>
      <c r="C25" s="8" t="s">
        <v>74</v>
      </c>
      <c r="D25" s="8" t="s">
        <v>31</v>
      </c>
      <c r="E25" s="10">
        <v>650</v>
      </c>
      <c r="F25" s="10">
        <v>0</v>
      </c>
      <c r="G25" s="8" t="s">
        <v>131</v>
      </c>
      <c r="H25" s="8" t="s">
        <v>66</v>
      </c>
      <c r="I25" s="11">
        <v>1</v>
      </c>
      <c r="J25" s="11">
        <v>1</v>
      </c>
      <c r="K25" s="11">
        <v>1</v>
      </c>
      <c r="L25" s="11">
        <v>1</v>
      </c>
      <c r="M25" s="11">
        <v>1</v>
      </c>
      <c r="N25" s="11">
        <v>1</v>
      </c>
      <c r="O25" s="11">
        <v>3</v>
      </c>
      <c r="P25" s="11">
        <v>1</v>
      </c>
      <c r="Q25" s="11">
        <v>1</v>
      </c>
      <c r="R25" s="11">
        <v>1</v>
      </c>
      <c r="S25" s="11">
        <v>0</v>
      </c>
      <c r="T25" s="12">
        <v>100000</v>
      </c>
      <c r="U25" s="12">
        <v>6000</v>
      </c>
      <c r="V25" s="10">
        <v>540</v>
      </c>
      <c r="W25" s="13" t="s">
        <v>138</v>
      </c>
      <c r="X25" s="13" t="s">
        <v>139</v>
      </c>
      <c r="Y25" s="13" t="s">
        <v>41</v>
      </c>
      <c r="Z25" s="13" t="s">
        <v>140</v>
      </c>
    </row>
    <row r="26" spans="1:26" ht="27.75" customHeight="1" x14ac:dyDescent="0.3">
      <c r="A26" s="8" t="s">
        <v>99</v>
      </c>
      <c r="B26" s="9" t="s">
        <v>141</v>
      </c>
      <c r="C26" s="8" t="s">
        <v>142</v>
      </c>
      <c r="D26" s="8" t="s">
        <v>31</v>
      </c>
      <c r="E26" s="10">
        <v>550</v>
      </c>
      <c r="F26" s="10">
        <v>175</v>
      </c>
      <c r="G26" s="8" t="s">
        <v>143</v>
      </c>
      <c r="H26" s="8" t="s">
        <v>66</v>
      </c>
      <c r="I26" s="11">
        <v>1</v>
      </c>
      <c r="J26" s="11">
        <v>7</v>
      </c>
      <c r="K26" s="11">
        <v>1</v>
      </c>
      <c r="L26" s="11">
        <v>1</v>
      </c>
      <c r="M26" s="11">
        <v>7</v>
      </c>
      <c r="N26" s="11">
        <v>1</v>
      </c>
      <c r="O26" s="11">
        <v>7</v>
      </c>
      <c r="P26" s="11">
        <v>14</v>
      </c>
      <c r="Q26" s="11">
        <v>1</v>
      </c>
      <c r="R26" s="11">
        <v>1</v>
      </c>
      <c r="S26" s="11">
        <v>0</v>
      </c>
      <c r="T26" s="12">
        <v>175000</v>
      </c>
      <c r="U26" s="12">
        <v>6000</v>
      </c>
      <c r="V26" s="10">
        <v>800</v>
      </c>
      <c r="W26" s="13" t="s">
        <v>144</v>
      </c>
      <c r="X26" s="13" t="s">
        <v>145</v>
      </c>
      <c r="Y26" s="13" t="s">
        <v>146</v>
      </c>
      <c r="Z26" s="13" t="s">
        <v>147</v>
      </c>
    </row>
    <row r="27" spans="1:26" ht="15" customHeight="1" x14ac:dyDescent="0.3">
      <c r="A27" s="8" t="s">
        <v>99</v>
      </c>
      <c r="B27" s="9" t="s">
        <v>148</v>
      </c>
      <c r="C27" s="8" t="s">
        <v>84</v>
      </c>
      <c r="D27" s="8" t="s">
        <v>31</v>
      </c>
      <c r="E27" s="10">
        <v>150</v>
      </c>
      <c r="F27" s="10">
        <v>0</v>
      </c>
      <c r="G27" s="8" t="s">
        <v>143</v>
      </c>
      <c r="H27" s="8" t="s">
        <v>66</v>
      </c>
      <c r="I27" s="11">
        <v>1</v>
      </c>
      <c r="J27" s="11">
        <v>6</v>
      </c>
      <c r="K27" s="11">
        <v>6</v>
      </c>
      <c r="L27" s="11">
        <v>6</v>
      </c>
      <c r="M27" s="11">
        <v>1</v>
      </c>
      <c r="N27" s="11">
        <v>1</v>
      </c>
      <c r="O27" s="11">
        <v>1</v>
      </c>
      <c r="P27" s="11">
        <v>12</v>
      </c>
      <c r="Q27" s="11">
        <v>1</v>
      </c>
      <c r="R27" s="11">
        <v>1</v>
      </c>
      <c r="S27" s="11">
        <v>0</v>
      </c>
      <c r="T27" s="12">
        <v>130000</v>
      </c>
      <c r="U27" s="12">
        <v>3000</v>
      </c>
      <c r="V27" s="10">
        <v>200</v>
      </c>
      <c r="W27" s="13" t="s">
        <v>149</v>
      </c>
      <c r="X27" s="13" t="s">
        <v>41</v>
      </c>
      <c r="Y27" s="13" t="s">
        <v>150</v>
      </c>
      <c r="Z27" s="13" t="s">
        <v>151</v>
      </c>
    </row>
    <row r="28" spans="1:26" ht="15" customHeight="1" x14ac:dyDescent="0.3">
      <c r="A28" s="8" t="s">
        <v>99</v>
      </c>
      <c r="B28" s="9" t="s">
        <v>152</v>
      </c>
      <c r="C28" s="8" t="s">
        <v>153</v>
      </c>
      <c r="D28" s="8" t="s">
        <v>53</v>
      </c>
      <c r="E28" s="10">
        <v>195</v>
      </c>
      <c r="F28" s="10">
        <v>0</v>
      </c>
      <c r="G28" s="8" t="s">
        <v>143</v>
      </c>
      <c r="H28" s="8" t="s">
        <v>66</v>
      </c>
      <c r="I28" s="11">
        <v>1</v>
      </c>
      <c r="J28" s="11">
        <v>4</v>
      </c>
      <c r="K28" s="11">
        <v>1</v>
      </c>
      <c r="L28" s="11">
        <v>4</v>
      </c>
      <c r="M28" s="11">
        <v>4</v>
      </c>
      <c r="N28" s="11">
        <v>1</v>
      </c>
      <c r="O28" s="11">
        <v>1</v>
      </c>
      <c r="P28" s="11">
        <v>12</v>
      </c>
      <c r="Q28" s="11">
        <v>1</v>
      </c>
      <c r="R28" s="11">
        <v>1</v>
      </c>
      <c r="S28" s="11">
        <v>0</v>
      </c>
      <c r="T28" s="12">
        <v>175000</v>
      </c>
      <c r="U28" s="12">
        <v>8000</v>
      </c>
      <c r="V28" s="10">
        <v>240</v>
      </c>
      <c r="W28" s="13" t="s">
        <v>154</v>
      </c>
      <c r="X28" s="13" t="s">
        <v>155</v>
      </c>
      <c r="Y28" s="13" t="s">
        <v>150</v>
      </c>
      <c r="Z28" s="13" t="s">
        <v>151</v>
      </c>
    </row>
    <row r="29" spans="1:26" ht="27.75" customHeight="1" x14ac:dyDescent="0.3">
      <c r="A29" s="8" t="s">
        <v>99</v>
      </c>
      <c r="B29" s="9" t="s">
        <v>156</v>
      </c>
      <c r="C29" s="8" t="s">
        <v>142</v>
      </c>
      <c r="D29" s="8" t="s">
        <v>31</v>
      </c>
      <c r="E29" s="10">
        <v>650</v>
      </c>
      <c r="F29" s="10">
        <v>0</v>
      </c>
      <c r="G29" s="8" t="s">
        <v>95</v>
      </c>
      <c r="H29" s="8" t="s">
        <v>66</v>
      </c>
      <c r="I29" s="11">
        <v>1</v>
      </c>
      <c r="J29" s="11">
        <v>3</v>
      </c>
      <c r="K29" s="11">
        <v>1</v>
      </c>
      <c r="L29" s="11">
        <v>1</v>
      </c>
      <c r="M29" s="11">
        <v>1</v>
      </c>
      <c r="N29" s="11">
        <v>1</v>
      </c>
      <c r="O29" s="11">
        <v>1</v>
      </c>
      <c r="P29" s="11">
        <v>6</v>
      </c>
      <c r="Q29" s="11">
        <v>1</v>
      </c>
      <c r="R29" s="11">
        <v>1</v>
      </c>
      <c r="S29" s="11">
        <v>0</v>
      </c>
      <c r="T29" s="12">
        <v>185000</v>
      </c>
      <c r="U29" s="12">
        <v>6000</v>
      </c>
      <c r="V29" s="10">
        <v>600</v>
      </c>
      <c r="W29" s="13" t="s">
        <v>157</v>
      </c>
      <c r="X29" s="13" t="s">
        <v>145</v>
      </c>
      <c r="Y29" s="13" t="s">
        <v>158</v>
      </c>
      <c r="Z29" s="13" t="s">
        <v>159</v>
      </c>
    </row>
    <row r="30" spans="1:26" ht="15" customHeight="1" x14ac:dyDescent="0.3">
      <c r="A30" s="8" t="s">
        <v>99</v>
      </c>
      <c r="B30" s="9" t="s">
        <v>160</v>
      </c>
      <c r="C30" s="8" t="s">
        <v>84</v>
      </c>
      <c r="D30" s="8" t="s">
        <v>31</v>
      </c>
      <c r="E30" s="10">
        <v>250</v>
      </c>
      <c r="F30" s="10">
        <v>0</v>
      </c>
      <c r="G30" s="8" t="s">
        <v>95</v>
      </c>
      <c r="H30" s="8" t="s">
        <v>66</v>
      </c>
      <c r="I30" s="11">
        <v>1</v>
      </c>
      <c r="J30" s="11">
        <v>4</v>
      </c>
      <c r="K30" s="11">
        <v>4</v>
      </c>
      <c r="L30" s="11">
        <v>1</v>
      </c>
      <c r="M30" s="11">
        <v>1</v>
      </c>
      <c r="N30" s="11">
        <v>1</v>
      </c>
      <c r="O30" s="11">
        <v>1</v>
      </c>
      <c r="P30" s="11">
        <v>6</v>
      </c>
      <c r="Q30" s="11">
        <v>1</v>
      </c>
      <c r="R30" s="11">
        <v>1</v>
      </c>
      <c r="S30" s="11">
        <v>0</v>
      </c>
      <c r="T30" s="12">
        <v>85000</v>
      </c>
      <c r="U30" s="12">
        <v>5000</v>
      </c>
      <c r="V30" s="10">
        <v>0</v>
      </c>
      <c r="W30" s="13" t="s">
        <v>161</v>
      </c>
      <c r="X30" s="13" t="s">
        <v>41</v>
      </c>
      <c r="Y30" s="13" t="s">
        <v>162</v>
      </c>
      <c r="Z30" s="13" t="s">
        <v>163</v>
      </c>
    </row>
    <row r="31" spans="1:26" ht="15" customHeight="1" x14ac:dyDescent="0.3">
      <c r="A31" s="8" t="s">
        <v>99</v>
      </c>
      <c r="B31" s="9" t="s">
        <v>164</v>
      </c>
      <c r="C31" s="8" t="s">
        <v>153</v>
      </c>
      <c r="D31" s="8" t="s">
        <v>53</v>
      </c>
      <c r="E31" s="10">
        <v>125</v>
      </c>
      <c r="F31" s="10">
        <v>0</v>
      </c>
      <c r="G31" s="8" t="s">
        <v>95</v>
      </c>
      <c r="H31" s="8" t="s">
        <v>66</v>
      </c>
      <c r="I31" s="11">
        <v>1</v>
      </c>
      <c r="J31" s="11">
        <v>4</v>
      </c>
      <c r="K31" s="11">
        <v>1</v>
      </c>
      <c r="L31" s="11">
        <v>1</v>
      </c>
      <c r="M31" s="11">
        <v>4</v>
      </c>
      <c r="N31" s="11">
        <v>1</v>
      </c>
      <c r="O31" s="11">
        <v>1</v>
      </c>
      <c r="P31" s="11">
        <v>6</v>
      </c>
      <c r="Q31" s="11">
        <v>1</v>
      </c>
      <c r="R31" s="11">
        <v>1</v>
      </c>
      <c r="S31" s="11">
        <v>0</v>
      </c>
      <c r="T31" s="12">
        <v>125000</v>
      </c>
      <c r="U31" s="12">
        <v>5000</v>
      </c>
      <c r="V31" s="10">
        <v>0</v>
      </c>
      <c r="W31" s="13" t="s">
        <v>165</v>
      </c>
      <c r="X31" s="13" t="s">
        <v>41</v>
      </c>
      <c r="Y31" s="13" t="s">
        <v>97</v>
      </c>
      <c r="Z31" s="13" t="s">
        <v>166</v>
      </c>
    </row>
    <row r="32" spans="1:26" ht="27.75" customHeight="1" x14ac:dyDescent="0.3">
      <c r="A32" s="14" t="s">
        <v>167</v>
      </c>
      <c r="B32" s="15" t="s">
        <v>168</v>
      </c>
      <c r="C32" s="14" t="s">
        <v>30</v>
      </c>
      <c r="D32" s="14" t="s">
        <v>31</v>
      </c>
      <c r="E32" s="16">
        <v>395</v>
      </c>
      <c r="F32" s="16">
        <v>0</v>
      </c>
      <c r="G32" s="14" t="s">
        <v>169</v>
      </c>
      <c r="H32" s="14" t="s">
        <v>33</v>
      </c>
      <c r="I32" s="17">
        <v>2</v>
      </c>
      <c r="J32" s="17">
        <v>2</v>
      </c>
      <c r="K32" s="17">
        <v>2</v>
      </c>
      <c r="L32" s="17">
        <v>2</v>
      </c>
      <c r="M32" s="17">
        <v>5</v>
      </c>
      <c r="N32" s="17">
        <v>10</v>
      </c>
      <c r="O32" s="17">
        <v>5</v>
      </c>
      <c r="P32" s="17">
        <v>10</v>
      </c>
      <c r="Q32" s="17">
        <v>2</v>
      </c>
      <c r="R32" s="17">
        <v>2</v>
      </c>
      <c r="S32" s="17">
        <v>0</v>
      </c>
      <c r="T32" s="18">
        <v>75000</v>
      </c>
      <c r="U32" s="18">
        <v>4000</v>
      </c>
      <c r="V32" s="16">
        <v>400</v>
      </c>
      <c r="W32" s="19" t="s">
        <v>170</v>
      </c>
      <c r="X32" s="19" t="s">
        <v>171</v>
      </c>
      <c r="Y32" s="19" t="s">
        <v>172</v>
      </c>
      <c r="Z32" s="19" t="s">
        <v>173</v>
      </c>
    </row>
    <row r="33" spans="1:26" ht="15" customHeight="1" x14ac:dyDescent="0.3">
      <c r="A33" s="14" t="s">
        <v>167</v>
      </c>
      <c r="B33" s="15" t="s">
        <v>174</v>
      </c>
      <c r="C33" s="14" t="s">
        <v>39</v>
      </c>
      <c r="D33" s="14" t="s">
        <v>31</v>
      </c>
      <c r="E33" s="16">
        <v>95</v>
      </c>
      <c r="F33" s="16">
        <v>0</v>
      </c>
      <c r="G33" s="14" t="s">
        <v>169</v>
      </c>
      <c r="H33" s="14" t="s">
        <v>33</v>
      </c>
      <c r="I33" s="17">
        <v>2</v>
      </c>
      <c r="J33" s="17">
        <v>2</v>
      </c>
      <c r="K33" s="17">
        <v>2</v>
      </c>
      <c r="L33" s="17">
        <v>2</v>
      </c>
      <c r="M33" s="17">
        <v>5</v>
      </c>
      <c r="N33" s="17">
        <v>5</v>
      </c>
      <c r="O33" s="17">
        <v>2</v>
      </c>
      <c r="P33" s="17">
        <v>5</v>
      </c>
      <c r="Q33" s="17">
        <v>2</v>
      </c>
      <c r="R33" s="17">
        <v>2</v>
      </c>
      <c r="S33" s="17">
        <v>0</v>
      </c>
      <c r="T33" s="18">
        <v>75000</v>
      </c>
      <c r="U33" s="18">
        <v>4000</v>
      </c>
      <c r="V33" s="16">
        <v>100</v>
      </c>
      <c r="W33" s="19" t="s">
        <v>175</v>
      </c>
      <c r="X33" s="19" t="s">
        <v>41</v>
      </c>
      <c r="Y33" s="19" t="s">
        <v>41</v>
      </c>
      <c r="Z33" s="19" t="s">
        <v>176</v>
      </c>
    </row>
    <row r="34" spans="1:26" ht="15" customHeight="1" x14ac:dyDescent="0.3">
      <c r="A34" s="14" t="s">
        <v>167</v>
      </c>
      <c r="B34" s="15" t="s">
        <v>177</v>
      </c>
      <c r="C34" s="14" t="s">
        <v>39</v>
      </c>
      <c r="D34" s="14" t="s">
        <v>31</v>
      </c>
      <c r="E34" s="16">
        <v>0</v>
      </c>
      <c r="F34" s="16">
        <v>0</v>
      </c>
      <c r="G34" s="14" t="s">
        <v>169</v>
      </c>
      <c r="H34" s="14" t="s">
        <v>33</v>
      </c>
      <c r="I34" s="17">
        <v>1.25</v>
      </c>
      <c r="J34" s="17">
        <v>1.25</v>
      </c>
      <c r="K34" s="17">
        <v>1.25</v>
      </c>
      <c r="L34" s="17">
        <v>1.25</v>
      </c>
      <c r="M34" s="17">
        <v>5</v>
      </c>
      <c r="N34" s="17">
        <v>5</v>
      </c>
      <c r="O34" s="17">
        <v>1.25</v>
      </c>
      <c r="P34" s="17">
        <v>5</v>
      </c>
      <c r="Q34" s="17">
        <v>1.25</v>
      </c>
      <c r="R34" s="17">
        <v>1.25</v>
      </c>
      <c r="S34" s="17">
        <v>0</v>
      </c>
      <c r="T34" s="18">
        <v>20000</v>
      </c>
      <c r="U34" s="18">
        <v>500</v>
      </c>
      <c r="V34" s="16">
        <v>0</v>
      </c>
      <c r="W34" s="19" t="s">
        <v>178</v>
      </c>
      <c r="X34" s="19" t="s">
        <v>41</v>
      </c>
      <c r="Y34" s="19" t="s">
        <v>41</v>
      </c>
      <c r="Z34" s="19" t="s">
        <v>179</v>
      </c>
    </row>
    <row r="35" spans="1:26" ht="27.75" customHeight="1" x14ac:dyDescent="0.3">
      <c r="A35" s="14" t="s">
        <v>167</v>
      </c>
      <c r="B35" s="15" t="s">
        <v>180</v>
      </c>
      <c r="C35" s="14" t="s">
        <v>44</v>
      </c>
      <c r="D35" s="14" t="s">
        <v>31</v>
      </c>
      <c r="E35" s="16">
        <v>0</v>
      </c>
      <c r="F35" s="16">
        <v>0</v>
      </c>
      <c r="G35" s="14" t="s">
        <v>169</v>
      </c>
      <c r="H35" s="14" t="s">
        <v>45</v>
      </c>
      <c r="I35" s="17">
        <v>1</v>
      </c>
      <c r="J35" s="17">
        <v>3</v>
      </c>
      <c r="K35" s="17">
        <v>3</v>
      </c>
      <c r="L35" s="17">
        <v>1</v>
      </c>
      <c r="M35" s="17">
        <v>1</v>
      </c>
      <c r="N35" s="17">
        <v>1</v>
      </c>
      <c r="O35" s="17">
        <v>1</v>
      </c>
      <c r="P35" s="17">
        <v>1</v>
      </c>
      <c r="Q35" s="17">
        <v>3</v>
      </c>
      <c r="R35" s="17">
        <v>1</v>
      </c>
      <c r="S35" s="17">
        <v>0</v>
      </c>
      <c r="T35" s="18">
        <v>250</v>
      </c>
      <c r="U35" s="18">
        <v>500</v>
      </c>
      <c r="V35" s="16">
        <v>0</v>
      </c>
      <c r="W35" s="19" t="s">
        <v>181</v>
      </c>
      <c r="X35" s="19" t="s">
        <v>41</v>
      </c>
      <c r="Y35" s="19" t="s">
        <v>41</v>
      </c>
      <c r="Z35" s="19" t="s">
        <v>182</v>
      </c>
    </row>
    <row r="36" spans="1:26" ht="15" customHeight="1" x14ac:dyDescent="0.3">
      <c r="A36" s="14" t="s">
        <v>167</v>
      </c>
      <c r="B36" s="15" t="s">
        <v>183</v>
      </c>
      <c r="C36" s="14" t="s">
        <v>125</v>
      </c>
      <c r="D36" s="14" t="s">
        <v>53</v>
      </c>
      <c r="E36" s="16">
        <v>395</v>
      </c>
      <c r="F36" s="16">
        <v>0</v>
      </c>
      <c r="G36" s="14" t="s">
        <v>169</v>
      </c>
      <c r="H36" s="14" t="s">
        <v>33</v>
      </c>
      <c r="I36" s="17">
        <v>2</v>
      </c>
      <c r="J36" s="17">
        <v>2</v>
      </c>
      <c r="K36" s="17">
        <v>2</v>
      </c>
      <c r="L36" s="17">
        <v>2</v>
      </c>
      <c r="M36" s="17">
        <v>5</v>
      </c>
      <c r="N36" s="17">
        <v>10</v>
      </c>
      <c r="O36" s="17">
        <v>5</v>
      </c>
      <c r="P36" s="17">
        <v>10</v>
      </c>
      <c r="Q36" s="17">
        <v>2</v>
      </c>
      <c r="R36" s="17">
        <v>2</v>
      </c>
      <c r="S36" s="17">
        <v>0</v>
      </c>
      <c r="T36" s="18">
        <v>150000</v>
      </c>
      <c r="U36" s="18">
        <v>30000</v>
      </c>
      <c r="V36" s="16">
        <v>400</v>
      </c>
      <c r="W36" s="19" t="s">
        <v>184</v>
      </c>
      <c r="X36" s="19" t="s">
        <v>185</v>
      </c>
      <c r="Y36" s="19" t="s">
        <v>41</v>
      </c>
      <c r="Z36" s="19" t="s">
        <v>186</v>
      </c>
    </row>
    <row r="37" spans="1:26" ht="15" customHeight="1" x14ac:dyDescent="0.3">
      <c r="A37" s="14" t="s">
        <v>167</v>
      </c>
      <c r="B37" s="15" t="s">
        <v>187</v>
      </c>
      <c r="C37" s="14" t="s">
        <v>52</v>
      </c>
      <c r="D37" s="14" t="s">
        <v>53</v>
      </c>
      <c r="E37" s="16">
        <v>95</v>
      </c>
      <c r="F37" s="16">
        <v>0</v>
      </c>
      <c r="G37" s="14" t="s">
        <v>169</v>
      </c>
      <c r="H37" s="14" t="s">
        <v>33</v>
      </c>
      <c r="I37" s="17">
        <v>2</v>
      </c>
      <c r="J37" s="17">
        <v>2</v>
      </c>
      <c r="K37" s="17">
        <v>2</v>
      </c>
      <c r="L37" s="17">
        <v>2</v>
      </c>
      <c r="M37" s="17">
        <v>5</v>
      </c>
      <c r="N37" s="17">
        <v>5</v>
      </c>
      <c r="O37" s="17">
        <v>2</v>
      </c>
      <c r="P37" s="17">
        <v>5</v>
      </c>
      <c r="Q37" s="17">
        <v>2</v>
      </c>
      <c r="R37" s="17">
        <v>2</v>
      </c>
      <c r="S37" s="17">
        <v>0</v>
      </c>
      <c r="T37" s="18">
        <v>50000</v>
      </c>
      <c r="U37" s="18">
        <v>4500</v>
      </c>
      <c r="V37" s="16">
        <v>100</v>
      </c>
      <c r="W37" s="19" t="s">
        <v>188</v>
      </c>
      <c r="X37" s="19" t="s">
        <v>41</v>
      </c>
      <c r="Y37" s="19" t="s">
        <v>41</v>
      </c>
      <c r="Z37" s="19" t="s">
        <v>189</v>
      </c>
    </row>
    <row r="38" spans="1:26" ht="27.75" customHeight="1" x14ac:dyDescent="0.3">
      <c r="A38" s="20" t="s">
        <v>190</v>
      </c>
      <c r="B38" s="21" t="s">
        <v>191</v>
      </c>
      <c r="C38" s="20" t="s">
        <v>30</v>
      </c>
      <c r="D38" s="20" t="s">
        <v>31</v>
      </c>
      <c r="E38" s="22">
        <v>595</v>
      </c>
      <c r="F38" s="22">
        <v>75</v>
      </c>
      <c r="G38" s="20" t="s">
        <v>192</v>
      </c>
      <c r="H38" s="20" t="s">
        <v>33</v>
      </c>
      <c r="I38" s="23">
        <v>1.5</v>
      </c>
      <c r="J38" s="23">
        <v>3</v>
      </c>
      <c r="K38" s="23">
        <v>1.5</v>
      </c>
      <c r="L38" s="23">
        <v>1.5</v>
      </c>
      <c r="M38" s="23">
        <v>1.5</v>
      </c>
      <c r="N38" s="23">
        <v>12</v>
      </c>
      <c r="O38" s="23">
        <v>6</v>
      </c>
      <c r="P38" s="23">
        <v>12</v>
      </c>
      <c r="Q38" s="23">
        <v>1.5</v>
      </c>
      <c r="R38" s="23">
        <v>1.5</v>
      </c>
      <c r="S38" s="23">
        <v>0</v>
      </c>
      <c r="T38" s="24">
        <v>100000</v>
      </c>
      <c r="U38" s="24">
        <v>6000</v>
      </c>
      <c r="V38" s="22">
        <v>700</v>
      </c>
      <c r="W38" s="25" t="s">
        <v>193</v>
      </c>
      <c r="X38" s="25" t="s">
        <v>194</v>
      </c>
      <c r="Y38" s="25" t="s">
        <v>41</v>
      </c>
      <c r="Z38" s="25" t="s">
        <v>195</v>
      </c>
    </row>
    <row r="39" spans="1:26" ht="15" customHeight="1" x14ac:dyDescent="0.3">
      <c r="A39" s="20" t="s">
        <v>190</v>
      </c>
      <c r="B39" s="21" t="s">
        <v>196</v>
      </c>
      <c r="C39" s="20" t="s">
        <v>39</v>
      </c>
      <c r="D39" s="20" t="s">
        <v>31</v>
      </c>
      <c r="E39" s="22">
        <v>95</v>
      </c>
      <c r="F39" s="22">
        <v>0</v>
      </c>
      <c r="G39" s="20" t="s">
        <v>192</v>
      </c>
      <c r="H39" s="20" t="s">
        <v>33</v>
      </c>
      <c r="I39" s="23">
        <v>1</v>
      </c>
      <c r="J39" s="23">
        <v>3</v>
      </c>
      <c r="K39" s="23">
        <v>3</v>
      </c>
      <c r="L39" s="23">
        <v>3</v>
      </c>
      <c r="M39" s="23">
        <v>3</v>
      </c>
      <c r="N39" s="23">
        <v>10</v>
      </c>
      <c r="O39" s="23">
        <v>3</v>
      </c>
      <c r="P39" s="23">
        <v>10</v>
      </c>
      <c r="Q39" s="23">
        <v>1</v>
      </c>
      <c r="R39" s="23">
        <v>1</v>
      </c>
      <c r="S39" s="23">
        <v>0</v>
      </c>
      <c r="T39" s="24">
        <v>75000</v>
      </c>
      <c r="U39" s="24">
        <v>4000</v>
      </c>
      <c r="V39" s="22">
        <v>100</v>
      </c>
      <c r="W39" s="25" t="s">
        <v>197</v>
      </c>
      <c r="X39" s="25" t="s">
        <v>41</v>
      </c>
      <c r="Y39" s="25" t="s">
        <v>41</v>
      </c>
      <c r="Z39" s="25" t="s">
        <v>198</v>
      </c>
    </row>
    <row r="40" spans="1:26" ht="15" customHeight="1" x14ac:dyDescent="0.3">
      <c r="A40" s="20" t="s">
        <v>190</v>
      </c>
      <c r="B40" s="21" t="s">
        <v>199</v>
      </c>
      <c r="C40" s="20" t="s">
        <v>200</v>
      </c>
      <c r="D40" s="20" t="s">
        <v>31</v>
      </c>
      <c r="E40" s="22">
        <v>0</v>
      </c>
      <c r="F40" s="22">
        <v>0</v>
      </c>
      <c r="G40" s="20" t="s">
        <v>192</v>
      </c>
      <c r="H40" s="20" t="s">
        <v>201</v>
      </c>
      <c r="I40" s="23">
        <v>1</v>
      </c>
      <c r="J40" s="23">
        <v>2</v>
      </c>
      <c r="K40" s="23">
        <v>2</v>
      </c>
      <c r="L40" s="23">
        <v>2</v>
      </c>
      <c r="M40" s="23">
        <v>2</v>
      </c>
      <c r="N40" s="23">
        <v>5</v>
      </c>
      <c r="O40" s="23">
        <v>2</v>
      </c>
      <c r="P40" s="23">
        <v>5</v>
      </c>
      <c r="Q40" s="23">
        <v>1</v>
      </c>
      <c r="R40" s="23">
        <v>1</v>
      </c>
      <c r="S40" s="23">
        <v>0</v>
      </c>
      <c r="T40" s="24">
        <v>0</v>
      </c>
      <c r="U40" s="24">
        <v>0</v>
      </c>
      <c r="V40" s="22">
        <v>0</v>
      </c>
      <c r="W40" s="25" t="s">
        <v>202</v>
      </c>
      <c r="X40" s="25" t="s">
        <v>41</v>
      </c>
      <c r="Y40" s="25" t="s">
        <v>41</v>
      </c>
      <c r="Z40" s="25" t="s">
        <v>203</v>
      </c>
    </row>
    <row r="41" spans="1:26" ht="15" customHeight="1" x14ac:dyDescent="0.3">
      <c r="A41" s="20" t="s">
        <v>190</v>
      </c>
      <c r="B41" s="21" t="s">
        <v>204</v>
      </c>
      <c r="C41" s="20" t="s">
        <v>44</v>
      </c>
      <c r="D41" s="20" t="s">
        <v>31</v>
      </c>
      <c r="E41" s="22">
        <v>0</v>
      </c>
      <c r="F41" s="22">
        <v>0</v>
      </c>
      <c r="G41" s="20" t="s">
        <v>192</v>
      </c>
      <c r="H41" s="20" t="s">
        <v>45</v>
      </c>
      <c r="I41" s="23">
        <v>1</v>
      </c>
      <c r="J41" s="23">
        <v>5</v>
      </c>
      <c r="K41" s="23">
        <v>5</v>
      </c>
      <c r="L41" s="23">
        <v>5</v>
      </c>
      <c r="M41" s="23">
        <v>5</v>
      </c>
      <c r="N41" s="23">
        <v>1</v>
      </c>
      <c r="O41" s="23">
        <v>1</v>
      </c>
      <c r="P41" s="23">
        <v>1</v>
      </c>
      <c r="Q41" s="23">
        <v>5</v>
      </c>
      <c r="R41" s="23">
        <v>5</v>
      </c>
      <c r="S41" s="23">
        <v>0</v>
      </c>
      <c r="T41" s="24">
        <v>20000</v>
      </c>
      <c r="U41" s="24">
        <v>1500</v>
      </c>
      <c r="V41" s="22">
        <v>0</v>
      </c>
      <c r="W41" s="25" t="s">
        <v>205</v>
      </c>
      <c r="X41" s="25" t="s">
        <v>41</v>
      </c>
      <c r="Y41" s="25" t="s">
        <v>41</v>
      </c>
      <c r="Z41" s="25" t="s">
        <v>206</v>
      </c>
    </row>
    <row r="42" spans="1:26" ht="15" customHeight="1" x14ac:dyDescent="0.3">
      <c r="A42" s="20" t="s">
        <v>190</v>
      </c>
      <c r="B42" s="21" t="s">
        <v>207</v>
      </c>
      <c r="C42" s="20" t="s">
        <v>44</v>
      </c>
      <c r="D42" s="20" t="s">
        <v>31</v>
      </c>
      <c r="E42" s="22">
        <v>0</v>
      </c>
      <c r="F42" s="22">
        <v>0</v>
      </c>
      <c r="G42" s="20" t="s">
        <v>192</v>
      </c>
      <c r="H42" s="20" t="s">
        <v>45</v>
      </c>
      <c r="I42" s="23">
        <v>2</v>
      </c>
      <c r="J42" s="23">
        <v>2</v>
      </c>
      <c r="K42" s="23">
        <v>2</v>
      </c>
      <c r="L42" s="23">
        <v>2</v>
      </c>
      <c r="M42" s="23">
        <v>2</v>
      </c>
      <c r="N42" s="23">
        <v>2</v>
      </c>
      <c r="O42" s="23">
        <v>2</v>
      </c>
      <c r="P42" s="23">
        <v>2</v>
      </c>
      <c r="Q42" s="23">
        <v>2</v>
      </c>
      <c r="R42" s="23">
        <v>2</v>
      </c>
      <c r="S42" s="23">
        <v>0</v>
      </c>
      <c r="T42" s="24">
        <v>20000</v>
      </c>
      <c r="U42" s="24">
        <v>1500</v>
      </c>
      <c r="V42" s="22">
        <v>0</v>
      </c>
      <c r="W42" s="25" t="s">
        <v>208</v>
      </c>
      <c r="X42" s="25" t="s">
        <v>41</v>
      </c>
      <c r="Y42" s="25" t="s">
        <v>41</v>
      </c>
      <c r="Z42" s="25" t="s">
        <v>209</v>
      </c>
    </row>
    <row r="43" spans="1:26" ht="27.75" customHeight="1" x14ac:dyDescent="0.3">
      <c r="A43" s="20" t="s">
        <v>190</v>
      </c>
      <c r="B43" s="21" t="s">
        <v>210</v>
      </c>
      <c r="C43" s="20" t="s">
        <v>211</v>
      </c>
      <c r="D43" s="20" t="s">
        <v>31</v>
      </c>
      <c r="E43" s="22">
        <v>0</v>
      </c>
      <c r="F43" s="22">
        <v>0</v>
      </c>
      <c r="G43" s="20" t="s">
        <v>192</v>
      </c>
      <c r="H43" s="20" t="s">
        <v>45</v>
      </c>
      <c r="I43" s="23">
        <v>1</v>
      </c>
      <c r="J43" s="23">
        <v>1</v>
      </c>
      <c r="K43" s="23">
        <v>2</v>
      </c>
      <c r="L43" s="23">
        <v>1</v>
      </c>
      <c r="M43" s="23">
        <v>1</v>
      </c>
      <c r="N43" s="23">
        <v>1</v>
      </c>
      <c r="O43" s="23">
        <v>1</v>
      </c>
      <c r="P43" s="23">
        <v>1</v>
      </c>
      <c r="Q43" s="23">
        <v>1</v>
      </c>
      <c r="R43" s="23">
        <v>1</v>
      </c>
      <c r="S43" s="23">
        <v>0</v>
      </c>
      <c r="T43" s="24">
        <v>20000</v>
      </c>
      <c r="U43" s="24">
        <v>1500</v>
      </c>
      <c r="V43" s="22">
        <v>0</v>
      </c>
      <c r="W43" s="25" t="s">
        <v>212</v>
      </c>
      <c r="X43" s="25" t="s">
        <v>41</v>
      </c>
      <c r="Y43" s="25" t="s">
        <v>41</v>
      </c>
      <c r="Z43" s="25" t="s">
        <v>213</v>
      </c>
    </row>
    <row r="44" spans="1:26" ht="27.75" customHeight="1" x14ac:dyDescent="0.3">
      <c r="A44" s="20" t="s">
        <v>190</v>
      </c>
      <c r="B44" s="21" t="s">
        <v>214</v>
      </c>
      <c r="C44" s="20" t="s">
        <v>64</v>
      </c>
      <c r="D44" s="20" t="s">
        <v>31</v>
      </c>
      <c r="E44" s="22">
        <v>99</v>
      </c>
      <c r="F44" s="22">
        <v>0</v>
      </c>
      <c r="G44" s="20" t="s">
        <v>215</v>
      </c>
      <c r="H44" s="20" t="s">
        <v>66</v>
      </c>
      <c r="I44" s="23">
        <v>1</v>
      </c>
      <c r="J44" s="23">
        <v>2</v>
      </c>
      <c r="K44" s="23">
        <v>2</v>
      </c>
      <c r="L44" s="23">
        <v>2</v>
      </c>
      <c r="M44" s="23">
        <v>2</v>
      </c>
      <c r="N44" s="23">
        <v>1</v>
      </c>
      <c r="O44" s="23">
        <v>2</v>
      </c>
      <c r="P44" s="23">
        <v>2</v>
      </c>
      <c r="Q44" s="23">
        <v>1</v>
      </c>
      <c r="R44" s="23">
        <v>1</v>
      </c>
      <c r="S44" s="23">
        <v>0</v>
      </c>
      <c r="T44" s="24">
        <v>50000</v>
      </c>
      <c r="U44" s="24">
        <v>2500</v>
      </c>
      <c r="V44" s="22">
        <v>99</v>
      </c>
      <c r="W44" s="25" t="s">
        <v>216</v>
      </c>
      <c r="X44" s="25" t="s">
        <v>41</v>
      </c>
      <c r="Y44" s="25" t="s">
        <v>41</v>
      </c>
      <c r="Z44" s="25" t="s">
        <v>217</v>
      </c>
    </row>
    <row r="45" spans="1:26" ht="27.75" customHeight="1" x14ac:dyDescent="0.3">
      <c r="A45" s="20" t="s">
        <v>190</v>
      </c>
      <c r="B45" s="21" t="s">
        <v>218</v>
      </c>
      <c r="C45" s="20" t="s">
        <v>74</v>
      </c>
      <c r="D45" s="20" t="s">
        <v>31</v>
      </c>
      <c r="E45" s="22">
        <v>595</v>
      </c>
      <c r="F45" s="22">
        <v>175</v>
      </c>
      <c r="G45" s="20" t="s">
        <v>215</v>
      </c>
      <c r="H45" s="20" t="s">
        <v>66</v>
      </c>
      <c r="I45" s="23">
        <v>1</v>
      </c>
      <c r="J45" s="23">
        <v>1</v>
      </c>
      <c r="K45" s="23">
        <v>1</v>
      </c>
      <c r="L45" s="23">
        <v>1</v>
      </c>
      <c r="M45" s="23">
        <v>4</v>
      </c>
      <c r="N45" s="23">
        <v>1</v>
      </c>
      <c r="O45" s="23">
        <v>4</v>
      </c>
      <c r="P45" s="23">
        <v>1</v>
      </c>
      <c r="Q45" s="23">
        <v>1</v>
      </c>
      <c r="R45" s="23">
        <v>1</v>
      </c>
      <c r="S45" s="23">
        <v>0</v>
      </c>
      <c r="T45" s="24">
        <v>70000</v>
      </c>
      <c r="U45" s="24">
        <v>7000</v>
      </c>
      <c r="V45" s="22">
        <v>120</v>
      </c>
      <c r="W45" s="25" t="s">
        <v>219</v>
      </c>
      <c r="X45" s="25" t="s">
        <v>220</v>
      </c>
      <c r="Y45" s="25" t="s">
        <v>221</v>
      </c>
      <c r="Z45" s="25" t="s">
        <v>222</v>
      </c>
    </row>
    <row r="46" spans="1:26" ht="15" customHeight="1" x14ac:dyDescent="0.3">
      <c r="A46" s="26" t="s">
        <v>223</v>
      </c>
      <c r="B46" s="27" t="s">
        <v>224</v>
      </c>
      <c r="C46" s="26" t="s">
        <v>20</v>
      </c>
      <c r="D46" s="26" t="s">
        <v>31</v>
      </c>
      <c r="E46" s="28">
        <v>0</v>
      </c>
      <c r="F46" s="28">
        <v>0</v>
      </c>
      <c r="G46" s="26" t="s">
        <v>225</v>
      </c>
      <c r="H46" s="26" t="s">
        <v>33</v>
      </c>
      <c r="I46" s="29">
        <v>1</v>
      </c>
      <c r="J46" s="29">
        <v>3</v>
      </c>
      <c r="K46" s="29">
        <v>2</v>
      </c>
      <c r="L46" s="29">
        <v>1</v>
      </c>
      <c r="M46" s="29">
        <v>2</v>
      </c>
      <c r="N46" s="29">
        <v>1</v>
      </c>
      <c r="O46" s="29">
        <v>1</v>
      </c>
      <c r="P46" s="29">
        <v>1</v>
      </c>
      <c r="Q46" s="29">
        <v>1</v>
      </c>
      <c r="R46" s="29">
        <v>1</v>
      </c>
      <c r="S46" s="29">
        <v>1</v>
      </c>
      <c r="T46" s="30">
        <v>0</v>
      </c>
      <c r="U46" s="30">
        <v>0</v>
      </c>
      <c r="V46" s="28">
        <v>0</v>
      </c>
      <c r="W46" s="31" t="s">
        <v>226</v>
      </c>
      <c r="X46" s="31" t="s">
        <v>41</v>
      </c>
      <c r="Y46" s="31" t="s">
        <v>41</v>
      </c>
      <c r="Z46" s="31" t="s">
        <v>227</v>
      </c>
    </row>
    <row r="47" spans="1:26" ht="15" customHeight="1" x14ac:dyDescent="0.3">
      <c r="A47" s="26" t="s">
        <v>223</v>
      </c>
      <c r="B47" s="27" t="s">
        <v>228</v>
      </c>
      <c r="C47" s="26" t="s">
        <v>229</v>
      </c>
      <c r="D47" s="26" t="s">
        <v>31</v>
      </c>
      <c r="E47" s="28">
        <v>95</v>
      </c>
      <c r="F47" s="28">
        <v>0</v>
      </c>
      <c r="G47" s="26" t="s">
        <v>225</v>
      </c>
      <c r="H47" s="26" t="s">
        <v>33</v>
      </c>
      <c r="I47" s="29">
        <v>1</v>
      </c>
      <c r="J47" s="29">
        <v>3</v>
      </c>
      <c r="K47" s="29">
        <v>2</v>
      </c>
      <c r="L47" s="29">
        <v>1</v>
      </c>
      <c r="M47" s="29">
        <v>3</v>
      </c>
      <c r="N47" s="29">
        <v>1</v>
      </c>
      <c r="O47" s="29">
        <v>2</v>
      </c>
      <c r="P47" s="29">
        <v>2</v>
      </c>
      <c r="Q47" s="29">
        <v>1</v>
      </c>
      <c r="R47" s="29">
        <v>1</v>
      </c>
      <c r="S47" s="29">
        <v>1</v>
      </c>
      <c r="T47" s="30">
        <v>0</v>
      </c>
      <c r="U47" s="30">
        <v>0</v>
      </c>
      <c r="V47" s="28">
        <v>0</v>
      </c>
      <c r="W47" s="31" t="s">
        <v>230</v>
      </c>
      <c r="X47" s="31" t="s">
        <v>41</v>
      </c>
      <c r="Y47" s="31" t="s">
        <v>231</v>
      </c>
      <c r="Z47" s="31" t="s">
        <v>232</v>
      </c>
    </row>
    <row r="48" spans="1:26" ht="27.75" customHeight="1" x14ac:dyDescent="0.3">
      <c r="A48" s="26" t="s">
        <v>223</v>
      </c>
      <c r="B48" s="27" t="s">
        <v>233</v>
      </c>
      <c r="C48" s="26" t="s">
        <v>234</v>
      </c>
      <c r="D48" s="26" t="s">
        <v>31</v>
      </c>
      <c r="E48" s="28">
        <v>495</v>
      </c>
      <c r="F48" s="28">
        <v>0</v>
      </c>
      <c r="G48" s="26" t="s">
        <v>225</v>
      </c>
      <c r="H48" s="26" t="s">
        <v>33</v>
      </c>
      <c r="I48" s="29">
        <v>1</v>
      </c>
      <c r="J48" s="29">
        <v>4</v>
      </c>
      <c r="K48" s="29">
        <v>3</v>
      </c>
      <c r="L48" s="29">
        <v>1</v>
      </c>
      <c r="M48" s="29">
        <v>4</v>
      </c>
      <c r="N48" s="29">
        <v>1</v>
      </c>
      <c r="O48" s="29">
        <v>4</v>
      </c>
      <c r="P48" s="29">
        <v>4</v>
      </c>
      <c r="Q48" s="29">
        <v>1</v>
      </c>
      <c r="R48" s="29">
        <v>1</v>
      </c>
      <c r="S48" s="29">
        <v>1</v>
      </c>
      <c r="T48" s="30">
        <v>0</v>
      </c>
      <c r="U48" s="30">
        <v>0</v>
      </c>
      <c r="V48" s="28">
        <v>400</v>
      </c>
      <c r="W48" s="31" t="s">
        <v>235</v>
      </c>
      <c r="X48" s="31" t="s">
        <v>236</v>
      </c>
      <c r="Y48" s="31" t="s">
        <v>237</v>
      </c>
      <c r="Z48" s="31" t="s">
        <v>238</v>
      </c>
    </row>
    <row r="49" spans="1:26" ht="15" customHeight="1" x14ac:dyDescent="0.3">
      <c r="A49" s="32" t="s">
        <v>239</v>
      </c>
      <c r="B49" s="33" t="s">
        <v>240</v>
      </c>
      <c r="C49" s="32" t="s">
        <v>39</v>
      </c>
      <c r="D49" s="32" t="s">
        <v>31</v>
      </c>
      <c r="E49" s="34">
        <v>95</v>
      </c>
      <c r="F49" s="34">
        <v>0</v>
      </c>
      <c r="G49" s="32" t="s">
        <v>241</v>
      </c>
      <c r="H49" s="32" t="s">
        <v>33</v>
      </c>
      <c r="I49" s="35">
        <v>1</v>
      </c>
      <c r="J49" s="35">
        <v>4</v>
      </c>
      <c r="K49" s="35">
        <v>1</v>
      </c>
      <c r="L49" s="35">
        <v>1</v>
      </c>
      <c r="M49" s="35">
        <v>5</v>
      </c>
      <c r="N49" s="35">
        <v>1</v>
      </c>
      <c r="O49" s="35">
        <v>4</v>
      </c>
      <c r="P49" s="35">
        <v>4</v>
      </c>
      <c r="Q49" s="35">
        <v>1</v>
      </c>
      <c r="R49" s="35">
        <v>1</v>
      </c>
      <c r="S49" s="35">
        <v>0</v>
      </c>
      <c r="T49" s="36">
        <v>60000</v>
      </c>
      <c r="U49" s="36">
        <v>4000</v>
      </c>
      <c r="V49" s="34">
        <v>50</v>
      </c>
      <c r="W49" s="37" t="s">
        <v>242</v>
      </c>
      <c r="X49" s="37" t="s">
        <v>41</v>
      </c>
      <c r="Y49" s="37" t="s">
        <v>41</v>
      </c>
      <c r="Z49" s="37" t="s">
        <v>243</v>
      </c>
    </row>
    <row r="50" spans="1:26" ht="15" customHeight="1" x14ac:dyDescent="0.3">
      <c r="A50" s="32" t="s">
        <v>239</v>
      </c>
      <c r="B50" s="33" t="s">
        <v>244</v>
      </c>
      <c r="C50" s="32" t="s">
        <v>245</v>
      </c>
      <c r="D50" s="32" t="s">
        <v>31</v>
      </c>
      <c r="E50" s="34">
        <v>0</v>
      </c>
      <c r="F50" s="34">
        <v>0</v>
      </c>
      <c r="G50" s="32" t="s">
        <v>241</v>
      </c>
      <c r="H50" s="32" t="s">
        <v>33</v>
      </c>
      <c r="I50" s="35">
        <v>1</v>
      </c>
      <c r="J50" s="35">
        <v>3</v>
      </c>
      <c r="K50" s="35">
        <v>1</v>
      </c>
      <c r="L50" s="35">
        <v>3</v>
      </c>
      <c r="M50" s="35">
        <v>3</v>
      </c>
      <c r="N50" s="35">
        <v>1</v>
      </c>
      <c r="O50" s="35">
        <v>3</v>
      </c>
      <c r="P50" s="35">
        <v>3</v>
      </c>
      <c r="Q50" s="35">
        <v>3</v>
      </c>
      <c r="R50" s="35">
        <v>1</v>
      </c>
      <c r="S50" s="35">
        <v>0</v>
      </c>
      <c r="T50" s="36">
        <v>20000</v>
      </c>
      <c r="U50" s="36">
        <v>1000</v>
      </c>
      <c r="V50" s="34">
        <v>0</v>
      </c>
      <c r="W50" s="37" t="s">
        <v>246</v>
      </c>
      <c r="X50" s="37" t="s">
        <v>41</v>
      </c>
      <c r="Y50" s="37" t="s">
        <v>41</v>
      </c>
      <c r="Z50" s="37" t="s">
        <v>247</v>
      </c>
    </row>
    <row r="51" spans="1:26" ht="15" customHeight="1" x14ac:dyDescent="0.3">
      <c r="A51" s="32" t="s">
        <v>239</v>
      </c>
      <c r="B51" s="33" t="s">
        <v>248</v>
      </c>
      <c r="C51" s="32" t="s">
        <v>44</v>
      </c>
      <c r="D51" s="32" t="s">
        <v>31</v>
      </c>
      <c r="E51" s="34">
        <v>0</v>
      </c>
      <c r="F51" s="34">
        <v>0</v>
      </c>
      <c r="G51" s="32" t="s">
        <v>44</v>
      </c>
      <c r="H51" s="32" t="s">
        <v>66</v>
      </c>
      <c r="I51" s="35">
        <v>2</v>
      </c>
      <c r="J51" s="35">
        <v>2</v>
      </c>
      <c r="K51" s="35">
        <v>2</v>
      </c>
      <c r="L51" s="35">
        <v>2</v>
      </c>
      <c r="M51" s="35">
        <v>2</v>
      </c>
      <c r="N51" s="35">
        <v>2</v>
      </c>
      <c r="O51" s="35">
        <v>2</v>
      </c>
      <c r="P51" s="35">
        <v>2</v>
      </c>
      <c r="Q51" s="35">
        <v>2</v>
      </c>
      <c r="R51" s="35">
        <v>2</v>
      </c>
      <c r="S51" s="35">
        <v>0</v>
      </c>
      <c r="T51" s="36">
        <v>200</v>
      </c>
      <c r="U51" s="36">
        <v>500</v>
      </c>
      <c r="V51" s="34">
        <v>0</v>
      </c>
      <c r="W51" s="37" t="s">
        <v>249</v>
      </c>
      <c r="X51" s="37" t="s">
        <v>41</v>
      </c>
      <c r="Y51" s="37" t="s">
        <v>41</v>
      </c>
      <c r="Z51" s="37" t="s">
        <v>250</v>
      </c>
    </row>
    <row r="52" spans="1:26" ht="27.75" customHeight="1" x14ac:dyDescent="0.3">
      <c r="A52" s="38" t="s">
        <v>251</v>
      </c>
      <c r="B52" s="39" t="s">
        <v>252</v>
      </c>
      <c r="C52" s="38" t="s">
        <v>39</v>
      </c>
      <c r="D52" s="38" t="s">
        <v>31</v>
      </c>
      <c r="E52" s="40">
        <v>95</v>
      </c>
      <c r="F52" s="40">
        <v>0</v>
      </c>
      <c r="G52" s="38" t="s">
        <v>253</v>
      </c>
      <c r="H52" s="38" t="s">
        <v>66</v>
      </c>
      <c r="I52" s="41">
        <v>1.5</v>
      </c>
      <c r="J52" s="41">
        <v>2</v>
      </c>
      <c r="K52" s="41">
        <v>1.5</v>
      </c>
      <c r="L52" s="41">
        <v>1.5</v>
      </c>
      <c r="M52" s="41">
        <v>2</v>
      </c>
      <c r="N52" s="41">
        <v>1.5</v>
      </c>
      <c r="O52" s="41">
        <v>2</v>
      </c>
      <c r="P52" s="41">
        <v>2</v>
      </c>
      <c r="Q52" s="41">
        <v>1.5</v>
      </c>
      <c r="R52" s="41">
        <v>1.5</v>
      </c>
      <c r="S52" s="41">
        <v>0</v>
      </c>
      <c r="T52" s="42">
        <v>60000</v>
      </c>
      <c r="U52" s="42">
        <v>4000</v>
      </c>
      <c r="V52" s="40">
        <v>200</v>
      </c>
      <c r="W52" s="43" t="s">
        <v>254</v>
      </c>
      <c r="X52" s="43" t="s">
        <v>41</v>
      </c>
      <c r="Y52" s="43" t="s">
        <v>41</v>
      </c>
      <c r="Z52" s="43" t="s">
        <v>255</v>
      </c>
    </row>
    <row r="53" spans="1:26" ht="27.75" customHeight="1" x14ac:dyDescent="0.3">
      <c r="A53" s="38" t="s">
        <v>251</v>
      </c>
      <c r="B53" s="39" t="s">
        <v>256</v>
      </c>
      <c r="C53" s="38" t="s">
        <v>257</v>
      </c>
      <c r="D53" s="38" t="s">
        <v>31</v>
      </c>
      <c r="E53" s="40">
        <v>550</v>
      </c>
      <c r="F53" s="40">
        <v>95</v>
      </c>
      <c r="G53" s="38" t="s">
        <v>253</v>
      </c>
      <c r="H53" s="38" t="s">
        <v>66</v>
      </c>
      <c r="I53" s="41">
        <v>1.5</v>
      </c>
      <c r="J53" s="41">
        <v>2</v>
      </c>
      <c r="K53" s="41">
        <v>1.5</v>
      </c>
      <c r="L53" s="41">
        <v>1.5</v>
      </c>
      <c r="M53" s="41">
        <v>2</v>
      </c>
      <c r="N53" s="41">
        <v>1.5</v>
      </c>
      <c r="O53" s="41">
        <v>2</v>
      </c>
      <c r="P53" s="41">
        <v>2</v>
      </c>
      <c r="Q53" s="41">
        <v>1.5</v>
      </c>
      <c r="R53" s="41">
        <v>1.5</v>
      </c>
      <c r="S53" s="41">
        <v>0</v>
      </c>
      <c r="T53" s="42">
        <v>75000</v>
      </c>
      <c r="U53" s="42">
        <v>5000</v>
      </c>
      <c r="V53" s="40">
        <v>750</v>
      </c>
      <c r="W53" s="43" t="s">
        <v>258</v>
      </c>
      <c r="X53" s="43" t="s">
        <v>145</v>
      </c>
      <c r="Y53" s="43" t="s">
        <v>41</v>
      </c>
      <c r="Z53" s="43" t="s">
        <v>259</v>
      </c>
    </row>
    <row r="54" spans="1:26" ht="27.75" customHeight="1" x14ac:dyDescent="0.3">
      <c r="A54" s="38" t="s">
        <v>251</v>
      </c>
      <c r="B54" s="39" t="s">
        <v>260</v>
      </c>
      <c r="C54" s="38" t="s">
        <v>44</v>
      </c>
      <c r="D54" s="38" t="s">
        <v>31</v>
      </c>
      <c r="E54" s="40">
        <v>0</v>
      </c>
      <c r="F54" s="40">
        <v>0</v>
      </c>
      <c r="G54" s="38" t="s">
        <v>44</v>
      </c>
      <c r="H54" s="38" t="s">
        <v>66</v>
      </c>
      <c r="I54" s="41">
        <v>1</v>
      </c>
      <c r="J54" s="41">
        <v>1</v>
      </c>
      <c r="K54" s="41">
        <v>2</v>
      </c>
      <c r="L54" s="41">
        <v>3</v>
      </c>
      <c r="M54" s="41">
        <v>3</v>
      </c>
      <c r="N54" s="41">
        <v>1</v>
      </c>
      <c r="O54" s="41">
        <v>1</v>
      </c>
      <c r="P54" s="41">
        <v>1</v>
      </c>
      <c r="Q54" s="41">
        <v>1</v>
      </c>
      <c r="R54" s="41">
        <v>1</v>
      </c>
      <c r="S54" s="41">
        <v>0</v>
      </c>
      <c r="T54" s="42">
        <v>200</v>
      </c>
      <c r="U54" s="42">
        <v>1000</v>
      </c>
      <c r="V54" s="40">
        <v>0</v>
      </c>
      <c r="W54" s="43" t="s">
        <v>261</v>
      </c>
      <c r="X54" s="43" t="s">
        <v>41</v>
      </c>
      <c r="Y54" s="43" t="s">
        <v>41</v>
      </c>
      <c r="Z54" s="43" t="s">
        <v>262</v>
      </c>
    </row>
    <row r="55" spans="1:26" ht="15" customHeight="1" x14ac:dyDescent="0.3">
      <c r="A55" s="38" t="s">
        <v>251</v>
      </c>
      <c r="B55" s="39" t="s">
        <v>263</v>
      </c>
      <c r="C55" s="38" t="s">
        <v>44</v>
      </c>
      <c r="D55" s="38" t="s">
        <v>31</v>
      </c>
      <c r="E55" s="40">
        <v>0</v>
      </c>
      <c r="F55" s="40">
        <v>0</v>
      </c>
      <c r="G55" s="38" t="s">
        <v>44</v>
      </c>
      <c r="H55" s="38" t="s">
        <v>66</v>
      </c>
      <c r="I55" s="41">
        <v>1.5</v>
      </c>
      <c r="J55" s="41">
        <v>1.5</v>
      </c>
      <c r="K55" s="41">
        <v>1.5</v>
      </c>
      <c r="L55" s="41">
        <v>1.5</v>
      </c>
      <c r="M55" s="41">
        <v>1.5</v>
      </c>
      <c r="N55" s="41">
        <v>1.5</v>
      </c>
      <c r="O55" s="41">
        <v>1.5</v>
      </c>
      <c r="P55" s="41">
        <v>1.5</v>
      </c>
      <c r="Q55" s="41">
        <v>1.5</v>
      </c>
      <c r="R55" s="41">
        <v>1.5</v>
      </c>
      <c r="S55" s="41">
        <v>0</v>
      </c>
      <c r="T55" s="42">
        <v>200</v>
      </c>
      <c r="U55" s="42">
        <v>1000</v>
      </c>
      <c r="V55" s="40">
        <v>0</v>
      </c>
      <c r="W55" s="43" t="s">
        <v>264</v>
      </c>
      <c r="X55" s="43" t="s">
        <v>41</v>
      </c>
      <c r="Y55" s="43" t="s">
        <v>41</v>
      </c>
      <c r="Z55" s="43" t="s">
        <v>262</v>
      </c>
    </row>
    <row r="56" spans="1:26" ht="15" customHeight="1" x14ac:dyDescent="0.3">
      <c r="A56" s="44" t="s">
        <v>265</v>
      </c>
      <c r="B56" s="45" t="s">
        <v>266</v>
      </c>
      <c r="C56" s="44" t="s">
        <v>39</v>
      </c>
      <c r="D56" s="44" t="s">
        <v>31</v>
      </c>
      <c r="E56" s="46">
        <v>0</v>
      </c>
      <c r="F56" s="46">
        <v>0</v>
      </c>
      <c r="G56" s="44" t="s">
        <v>267</v>
      </c>
      <c r="H56" s="44" t="s">
        <v>201</v>
      </c>
      <c r="I56" s="47">
        <v>1</v>
      </c>
      <c r="J56" s="47">
        <v>1</v>
      </c>
      <c r="K56" s="47">
        <v>1</v>
      </c>
      <c r="L56" s="47">
        <v>4</v>
      </c>
      <c r="M56" s="47">
        <v>4</v>
      </c>
      <c r="N56" s="47">
        <v>5</v>
      </c>
      <c r="O56" s="47">
        <v>4</v>
      </c>
      <c r="P56" s="47">
        <v>4</v>
      </c>
      <c r="Q56" s="47">
        <v>4</v>
      </c>
      <c r="R56" s="47">
        <v>1</v>
      </c>
      <c r="S56" s="47">
        <v>0</v>
      </c>
      <c r="T56" s="48">
        <v>50000</v>
      </c>
      <c r="U56" s="48">
        <v>2000</v>
      </c>
      <c r="V56" s="46">
        <v>100</v>
      </c>
      <c r="W56" s="49" t="s">
        <v>175</v>
      </c>
      <c r="X56" s="49" t="s">
        <v>41</v>
      </c>
      <c r="Y56" s="49" t="s">
        <v>41</v>
      </c>
      <c r="Z56" s="49" t="s">
        <v>268</v>
      </c>
    </row>
    <row r="57" spans="1:26" ht="15" customHeight="1" x14ac:dyDescent="0.3">
      <c r="A57" s="44" t="s">
        <v>265</v>
      </c>
      <c r="B57" s="45" t="s">
        <v>269</v>
      </c>
      <c r="C57" s="44" t="s">
        <v>44</v>
      </c>
      <c r="D57" s="44" t="s">
        <v>31</v>
      </c>
      <c r="E57" s="46">
        <v>0</v>
      </c>
      <c r="F57" s="46">
        <v>0</v>
      </c>
      <c r="G57" s="44" t="s">
        <v>267</v>
      </c>
      <c r="H57" s="44" t="s">
        <v>201</v>
      </c>
      <c r="I57" s="47">
        <v>1</v>
      </c>
      <c r="J57" s="47">
        <v>4</v>
      </c>
      <c r="K57" s="47">
        <v>2</v>
      </c>
      <c r="L57" s="47">
        <v>1</v>
      </c>
      <c r="M57" s="47">
        <v>1</v>
      </c>
      <c r="N57" s="47">
        <v>1</v>
      </c>
      <c r="O57" s="47">
        <v>1</v>
      </c>
      <c r="P57" s="47">
        <v>1</v>
      </c>
      <c r="Q57" s="47">
        <v>2</v>
      </c>
      <c r="R57" s="47">
        <v>1</v>
      </c>
      <c r="S57" s="47">
        <v>0</v>
      </c>
      <c r="T57" s="48">
        <v>20000</v>
      </c>
      <c r="U57" s="48">
        <v>1000</v>
      </c>
      <c r="V57" s="46">
        <v>0</v>
      </c>
      <c r="W57" s="49" t="s">
        <v>270</v>
      </c>
      <c r="X57" s="49" t="s">
        <v>41</v>
      </c>
      <c r="Y57" s="49" t="s">
        <v>41</v>
      </c>
      <c r="Z57" s="49" t="s">
        <v>271</v>
      </c>
    </row>
    <row r="58" spans="1:26" ht="15" customHeight="1" x14ac:dyDescent="0.3">
      <c r="A58" s="44" t="s">
        <v>265</v>
      </c>
      <c r="B58" s="45" t="s">
        <v>272</v>
      </c>
      <c r="C58" s="44" t="s">
        <v>273</v>
      </c>
      <c r="D58" s="44" t="s">
        <v>31</v>
      </c>
      <c r="E58" s="46">
        <v>0</v>
      </c>
      <c r="F58" s="46">
        <v>0</v>
      </c>
      <c r="G58" s="44" t="s">
        <v>44</v>
      </c>
      <c r="H58" s="44" t="s">
        <v>66</v>
      </c>
      <c r="I58" s="47">
        <v>2</v>
      </c>
      <c r="J58" s="47">
        <v>2</v>
      </c>
      <c r="K58" s="47">
        <v>2</v>
      </c>
      <c r="L58" s="47">
        <v>2</v>
      </c>
      <c r="M58" s="47">
        <v>2</v>
      </c>
      <c r="N58" s="47">
        <v>2</v>
      </c>
      <c r="O58" s="47">
        <v>2</v>
      </c>
      <c r="P58" s="47">
        <v>2</v>
      </c>
      <c r="Q58" s="47">
        <v>2</v>
      </c>
      <c r="R58" s="47">
        <v>2</v>
      </c>
      <c r="S58" s="47">
        <v>0</v>
      </c>
      <c r="T58" s="48">
        <v>0</v>
      </c>
      <c r="U58" s="48">
        <v>0</v>
      </c>
      <c r="V58" s="46">
        <v>0</v>
      </c>
      <c r="W58" s="49" t="s">
        <v>274</v>
      </c>
      <c r="X58" s="49" t="s">
        <v>41</v>
      </c>
      <c r="Y58" s="49" t="s">
        <v>41</v>
      </c>
      <c r="Z58" s="49" t="s">
        <v>275</v>
      </c>
    </row>
    <row r="59" spans="1:26" ht="27.75" customHeight="1" x14ac:dyDescent="0.3">
      <c r="A59" s="50" t="s">
        <v>276</v>
      </c>
      <c r="B59" s="51" t="s">
        <v>277</v>
      </c>
      <c r="C59" s="50" t="s">
        <v>64</v>
      </c>
      <c r="D59" s="50" t="s">
        <v>31</v>
      </c>
      <c r="E59" s="52">
        <v>99</v>
      </c>
      <c r="F59" s="52">
        <v>0</v>
      </c>
      <c r="G59" s="50" t="s">
        <v>278</v>
      </c>
      <c r="H59" s="50" t="s">
        <v>66</v>
      </c>
      <c r="I59" s="53">
        <v>1</v>
      </c>
      <c r="J59" s="53">
        <v>2</v>
      </c>
      <c r="K59" s="53">
        <v>2</v>
      </c>
      <c r="L59" s="53">
        <v>1</v>
      </c>
      <c r="M59" s="53">
        <v>1</v>
      </c>
      <c r="N59" s="53">
        <v>1</v>
      </c>
      <c r="O59" s="53">
        <v>6</v>
      </c>
      <c r="P59" s="53">
        <v>2</v>
      </c>
      <c r="Q59" s="53">
        <v>1</v>
      </c>
      <c r="R59" s="53">
        <v>1</v>
      </c>
      <c r="S59" s="53">
        <v>0</v>
      </c>
      <c r="T59" s="54">
        <v>50000</v>
      </c>
      <c r="U59" s="54">
        <v>1000</v>
      </c>
      <c r="V59" s="52">
        <v>0</v>
      </c>
      <c r="W59" s="55" t="s">
        <v>279</v>
      </c>
      <c r="X59" s="55" t="s">
        <v>41</v>
      </c>
      <c r="Y59" s="55" t="s">
        <v>41</v>
      </c>
      <c r="Z59" s="55" t="s">
        <v>280</v>
      </c>
    </row>
    <row r="60" spans="1:26" ht="27.75" customHeight="1" x14ac:dyDescent="0.3">
      <c r="A60" s="50" t="s">
        <v>281</v>
      </c>
      <c r="B60" s="51" t="s">
        <v>282</v>
      </c>
      <c r="C60" s="50" t="s">
        <v>64</v>
      </c>
      <c r="D60" s="50" t="s">
        <v>31</v>
      </c>
      <c r="E60" s="52">
        <v>95</v>
      </c>
      <c r="F60" s="52">
        <v>0</v>
      </c>
      <c r="G60" s="50" t="s">
        <v>283</v>
      </c>
      <c r="H60" s="50" t="s">
        <v>66</v>
      </c>
      <c r="I60" s="53">
        <v>1</v>
      </c>
      <c r="J60" s="53">
        <v>2</v>
      </c>
      <c r="K60" s="53">
        <v>1</v>
      </c>
      <c r="L60" s="53">
        <v>1</v>
      </c>
      <c r="M60" s="53">
        <v>3</v>
      </c>
      <c r="N60" s="53">
        <v>1</v>
      </c>
      <c r="O60" s="53">
        <v>3</v>
      </c>
      <c r="P60" s="53">
        <v>2</v>
      </c>
      <c r="Q60" s="53">
        <v>1</v>
      </c>
      <c r="R60" s="53">
        <v>1</v>
      </c>
      <c r="S60" s="53">
        <v>0</v>
      </c>
      <c r="T60" s="54">
        <v>50000</v>
      </c>
      <c r="U60" s="54">
        <v>3000</v>
      </c>
      <c r="V60" s="52">
        <v>0</v>
      </c>
      <c r="W60" s="55" t="s">
        <v>284</v>
      </c>
      <c r="X60" s="55" t="s">
        <v>41</v>
      </c>
      <c r="Y60" s="55" t="s">
        <v>41</v>
      </c>
      <c r="Z60" s="55" t="s">
        <v>285</v>
      </c>
    </row>
    <row r="61" spans="1:26" ht="27.75" customHeight="1" x14ac:dyDescent="0.3">
      <c r="A61" s="50" t="s">
        <v>281</v>
      </c>
      <c r="B61" s="51" t="s">
        <v>286</v>
      </c>
      <c r="C61" s="50" t="s">
        <v>74</v>
      </c>
      <c r="D61" s="50" t="s">
        <v>31</v>
      </c>
      <c r="E61" s="52">
        <v>395</v>
      </c>
      <c r="F61" s="52">
        <v>0</v>
      </c>
      <c r="G61" s="50" t="s">
        <v>283</v>
      </c>
      <c r="H61" s="50" t="s">
        <v>66</v>
      </c>
      <c r="I61" s="53">
        <v>1</v>
      </c>
      <c r="J61" s="53">
        <v>2</v>
      </c>
      <c r="K61" s="53">
        <v>1</v>
      </c>
      <c r="L61" s="53">
        <v>1</v>
      </c>
      <c r="M61" s="53">
        <v>4</v>
      </c>
      <c r="N61" s="53">
        <v>1</v>
      </c>
      <c r="O61" s="53">
        <v>4</v>
      </c>
      <c r="P61" s="53">
        <v>2</v>
      </c>
      <c r="Q61" s="53">
        <v>1</v>
      </c>
      <c r="R61" s="53">
        <v>1</v>
      </c>
      <c r="S61" s="53">
        <v>0</v>
      </c>
      <c r="T61" s="54">
        <v>75000</v>
      </c>
      <c r="U61" s="54">
        <v>5000</v>
      </c>
      <c r="V61" s="52">
        <v>200</v>
      </c>
      <c r="W61" s="55" t="s">
        <v>287</v>
      </c>
      <c r="X61" s="55" t="s">
        <v>288</v>
      </c>
      <c r="Y61" s="55" t="s">
        <v>289</v>
      </c>
      <c r="Z61" s="55" t="s">
        <v>290</v>
      </c>
    </row>
    <row r="62" spans="1:26" ht="27.75" customHeight="1" x14ac:dyDescent="0.3">
      <c r="A62" s="14" t="s">
        <v>291</v>
      </c>
      <c r="B62" s="15" t="s">
        <v>292</v>
      </c>
      <c r="C62" s="14" t="s">
        <v>44</v>
      </c>
      <c r="D62" s="14" t="s">
        <v>31</v>
      </c>
      <c r="E62" s="16">
        <v>0</v>
      </c>
      <c r="F62" s="16">
        <v>0</v>
      </c>
      <c r="G62" s="14" t="s">
        <v>44</v>
      </c>
      <c r="H62" s="14" t="s">
        <v>66</v>
      </c>
      <c r="I62" s="17">
        <v>1</v>
      </c>
      <c r="J62" s="17">
        <v>1</v>
      </c>
      <c r="K62" s="17">
        <v>1</v>
      </c>
      <c r="L62" s="17">
        <v>1</v>
      </c>
      <c r="M62" s="17">
        <v>1</v>
      </c>
      <c r="N62" s="17">
        <v>1</v>
      </c>
      <c r="O62" s="17">
        <v>1</v>
      </c>
      <c r="P62" s="17">
        <v>1</v>
      </c>
      <c r="Q62" s="17">
        <v>1</v>
      </c>
      <c r="R62" s="17">
        <v>1</v>
      </c>
      <c r="S62" s="17">
        <v>0</v>
      </c>
      <c r="T62" s="18">
        <v>0</v>
      </c>
      <c r="U62" s="18">
        <v>0</v>
      </c>
      <c r="V62" s="16">
        <v>0</v>
      </c>
      <c r="W62" s="19" t="s">
        <v>293</v>
      </c>
      <c r="X62" s="19" t="s">
        <v>41</v>
      </c>
      <c r="Y62" s="19" t="s">
        <v>41</v>
      </c>
      <c r="Z62" s="19" t="s">
        <v>294</v>
      </c>
    </row>
    <row r="63" spans="1:26" ht="15" customHeight="1" x14ac:dyDescent="0.3">
      <c r="A63" s="8" t="s">
        <v>99</v>
      </c>
      <c r="B63" s="9" t="s">
        <v>295</v>
      </c>
      <c r="C63" s="8" t="s">
        <v>44</v>
      </c>
      <c r="D63" s="8" t="s">
        <v>31</v>
      </c>
      <c r="E63" s="10">
        <v>95</v>
      </c>
      <c r="F63" s="10">
        <v>0</v>
      </c>
      <c r="G63" s="8" t="s">
        <v>44</v>
      </c>
      <c r="H63" s="8" t="s">
        <v>66</v>
      </c>
      <c r="I63" s="11">
        <v>1</v>
      </c>
      <c r="J63" s="11">
        <v>1</v>
      </c>
      <c r="K63" s="11">
        <v>6</v>
      </c>
      <c r="L63" s="11">
        <v>3</v>
      </c>
      <c r="M63" s="11">
        <v>1</v>
      </c>
      <c r="N63" s="11">
        <v>1</v>
      </c>
      <c r="O63" s="11">
        <v>1</v>
      </c>
      <c r="P63" s="11">
        <v>1</v>
      </c>
      <c r="Q63" s="11">
        <v>6</v>
      </c>
      <c r="R63" s="11">
        <v>1</v>
      </c>
      <c r="S63" s="11">
        <v>0</v>
      </c>
      <c r="T63" s="12">
        <v>25000</v>
      </c>
      <c r="U63" s="12">
        <v>3000</v>
      </c>
      <c r="V63" s="10">
        <v>84</v>
      </c>
      <c r="W63" s="13" t="s">
        <v>296</v>
      </c>
      <c r="X63" s="13" t="s">
        <v>41</v>
      </c>
      <c r="Y63" s="13" t="s">
        <v>41</v>
      </c>
      <c r="Z63" s="13" t="s">
        <v>297</v>
      </c>
    </row>
    <row r="64" spans="1:26" ht="15" customHeight="1" x14ac:dyDescent="0.3">
      <c r="A64" s="8" t="s">
        <v>99</v>
      </c>
      <c r="B64" s="9" t="s">
        <v>298</v>
      </c>
      <c r="C64" s="8" t="s">
        <v>44</v>
      </c>
      <c r="D64" s="8" t="s">
        <v>31</v>
      </c>
      <c r="E64" s="10">
        <v>0</v>
      </c>
      <c r="F64" s="10">
        <v>0</v>
      </c>
      <c r="G64" s="8" t="s">
        <v>44</v>
      </c>
      <c r="H64" s="8" t="s">
        <v>66</v>
      </c>
      <c r="I64" s="11">
        <v>1</v>
      </c>
      <c r="J64" s="11">
        <v>1</v>
      </c>
      <c r="K64" s="11">
        <v>3</v>
      </c>
      <c r="L64" s="11">
        <v>3</v>
      </c>
      <c r="M64" s="11">
        <v>1</v>
      </c>
      <c r="N64" s="11">
        <v>1</v>
      </c>
      <c r="O64" s="11">
        <v>1</v>
      </c>
      <c r="P64" s="11">
        <v>1</v>
      </c>
      <c r="Q64" s="11">
        <v>1</v>
      </c>
      <c r="R64" s="11">
        <v>1</v>
      </c>
      <c r="S64" s="11">
        <v>0</v>
      </c>
      <c r="T64" s="12">
        <v>20000</v>
      </c>
      <c r="U64" s="12">
        <v>2000</v>
      </c>
      <c r="V64" s="10">
        <v>0</v>
      </c>
      <c r="W64" s="13" t="s">
        <v>299</v>
      </c>
      <c r="X64" s="13" t="s">
        <v>41</v>
      </c>
      <c r="Y64" s="13" t="s">
        <v>41</v>
      </c>
      <c r="Z64" s="13" t="s">
        <v>300</v>
      </c>
    </row>
    <row r="65" spans="1:26" ht="27.75" customHeight="1" x14ac:dyDescent="0.3">
      <c r="A65" s="2" t="s">
        <v>28</v>
      </c>
      <c r="B65" s="3" t="s">
        <v>301</v>
      </c>
      <c r="C65" s="2" t="s">
        <v>44</v>
      </c>
      <c r="D65" s="2" t="s">
        <v>31</v>
      </c>
      <c r="E65" s="4">
        <v>0</v>
      </c>
      <c r="F65" s="4">
        <v>0</v>
      </c>
      <c r="G65" s="2" t="s">
        <v>44</v>
      </c>
      <c r="H65" s="2" t="s">
        <v>66</v>
      </c>
      <c r="I65" s="5">
        <v>1</v>
      </c>
      <c r="J65" s="5">
        <v>1</v>
      </c>
      <c r="K65" s="5">
        <v>2</v>
      </c>
      <c r="L65" s="5">
        <v>2</v>
      </c>
      <c r="M65" s="5">
        <v>1</v>
      </c>
      <c r="N65" s="5">
        <v>1</v>
      </c>
      <c r="O65" s="5">
        <v>1</v>
      </c>
      <c r="P65" s="5">
        <v>1</v>
      </c>
      <c r="Q65" s="5">
        <v>1</v>
      </c>
      <c r="R65" s="5">
        <v>1</v>
      </c>
      <c r="S65" s="5">
        <v>0</v>
      </c>
      <c r="T65" s="6">
        <v>0</v>
      </c>
      <c r="U65" s="6">
        <v>0</v>
      </c>
      <c r="V65" s="4">
        <v>0</v>
      </c>
      <c r="W65" s="7" t="s">
        <v>302</v>
      </c>
      <c r="X65" s="7" t="s">
        <v>41</v>
      </c>
      <c r="Y65" s="7" t="s">
        <v>41</v>
      </c>
      <c r="Z65" s="7" t="s">
        <v>303</v>
      </c>
    </row>
  </sheetData>
  <autoFilter ref="A2:Z65" xr:uid="{00000000-0009-0000-0000-000001000000}"/>
  <conditionalFormatting sqref="E3:E65">
    <cfRule type="colorScale" priority="2">
      <colorScale>
        <cfvo type="min"/>
        <cfvo type="percentile" val="50"/>
        <cfvo type="max"/>
        <color rgb="FF63BE7B"/>
        <color rgb="FFFFEB84"/>
        <color rgb="FFF8696B"/>
      </colorScale>
    </cfRule>
  </conditionalFormatting>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H82"/>
  <sheetViews>
    <sheetView showGridLines="0" topLeftCell="A10" zoomScaleNormal="100" workbookViewId="0">
      <selection activeCell="C46" sqref="C46:C52"/>
    </sheetView>
  </sheetViews>
  <sheetFormatPr defaultColWidth="8.6640625" defaultRowHeight="14.4" x14ac:dyDescent="0.3"/>
  <cols>
    <col min="1" max="1" width="48" customWidth="1"/>
    <col min="2" max="2" width="26" customWidth="1"/>
    <col min="3" max="3" width="36.33203125" customWidth="1"/>
    <col min="4" max="5" width="28" customWidth="1"/>
    <col min="6" max="7" width="22" customWidth="1"/>
    <col min="8" max="8" width="14" customWidth="1"/>
  </cols>
  <sheetData>
    <row r="1" spans="1:8" ht="19.5" customHeight="1" x14ac:dyDescent="0.4">
      <c r="A1" s="104" t="s">
        <v>456</v>
      </c>
      <c r="B1" s="104"/>
      <c r="C1" s="104"/>
      <c r="D1" s="104"/>
      <c r="E1" s="104"/>
      <c r="F1" s="104"/>
      <c r="G1" s="104"/>
      <c r="H1" s="104"/>
    </row>
    <row r="2" spans="1:8" ht="31.5" customHeight="1" x14ac:dyDescent="0.3">
      <c r="A2" s="94" t="s">
        <v>354</v>
      </c>
      <c r="B2" s="94" t="s">
        <v>6</v>
      </c>
      <c r="C2" s="94" t="s">
        <v>355</v>
      </c>
      <c r="D2" s="94" t="s">
        <v>356</v>
      </c>
      <c r="E2" s="94" t="s">
        <v>357</v>
      </c>
      <c r="F2" s="94" t="s">
        <v>358</v>
      </c>
      <c r="G2" s="94" t="s">
        <v>359</v>
      </c>
      <c r="H2" s="96" t="s">
        <v>467</v>
      </c>
    </row>
    <row r="3" spans="1:8" ht="60" customHeight="1" x14ac:dyDescent="0.3">
      <c r="A3" s="56" t="s">
        <v>224</v>
      </c>
      <c r="B3" s="62">
        <v>0</v>
      </c>
      <c r="C3" s="58" t="s">
        <v>360</v>
      </c>
      <c r="D3" s="58" t="s">
        <v>361</v>
      </c>
      <c r="E3" s="58" t="s">
        <v>362</v>
      </c>
      <c r="F3" s="58" t="s">
        <v>363</v>
      </c>
      <c r="G3" s="58" t="s">
        <v>462</v>
      </c>
      <c r="H3" s="58" t="s">
        <v>41</v>
      </c>
    </row>
    <row r="4" spans="1:8" ht="60" customHeight="1" x14ac:dyDescent="0.3">
      <c r="A4" s="56" t="s">
        <v>228</v>
      </c>
      <c r="B4" s="62">
        <v>95</v>
      </c>
      <c r="C4" s="58" t="s">
        <v>364</v>
      </c>
      <c r="D4" s="58" t="s">
        <v>365</v>
      </c>
      <c r="E4" s="58" t="s">
        <v>362</v>
      </c>
      <c r="F4" s="58" t="s">
        <v>366</v>
      </c>
      <c r="G4" s="58" t="s">
        <v>461</v>
      </c>
      <c r="H4" s="58" t="s">
        <v>41</v>
      </c>
    </row>
    <row r="5" spans="1:8" ht="60" customHeight="1" x14ac:dyDescent="0.3">
      <c r="A5" s="56" t="s">
        <v>233</v>
      </c>
      <c r="B5" s="62">
        <v>495</v>
      </c>
      <c r="C5" s="58" t="s">
        <v>367</v>
      </c>
      <c r="D5" s="58" t="s">
        <v>368</v>
      </c>
      <c r="E5" s="58" t="s">
        <v>362</v>
      </c>
      <c r="F5" s="58" t="s">
        <v>369</v>
      </c>
      <c r="G5" s="58" t="s">
        <v>370</v>
      </c>
      <c r="H5" s="58" t="s">
        <v>41</v>
      </c>
    </row>
    <row r="8" spans="1:8" ht="15" customHeight="1" x14ac:dyDescent="0.3">
      <c r="A8" s="97" t="s">
        <v>469</v>
      </c>
      <c r="B8" s="90" t="s">
        <v>459</v>
      </c>
      <c r="C8" s="89"/>
      <c r="D8" s="89"/>
      <c r="E8" s="89"/>
      <c r="F8" s="89"/>
      <c r="G8" s="89"/>
      <c r="H8" s="89"/>
    </row>
    <row r="9" spans="1:8" x14ac:dyDescent="0.3">
      <c r="B9" s="90"/>
      <c r="C9" s="90"/>
      <c r="D9" s="90"/>
      <c r="E9" s="90"/>
      <c r="F9" s="90"/>
      <c r="G9" s="90"/>
      <c r="H9" s="90"/>
    </row>
    <row r="11" spans="1:8" ht="31.5" customHeight="1" x14ac:dyDescent="0.3">
      <c r="A11" s="94" t="s">
        <v>371</v>
      </c>
      <c r="B11" s="94" t="s">
        <v>372</v>
      </c>
      <c r="C11" s="94" t="s">
        <v>373</v>
      </c>
      <c r="D11" s="94" t="s">
        <v>374</v>
      </c>
      <c r="E11" s="94" t="s">
        <v>375</v>
      </c>
    </row>
    <row r="12" spans="1:8" ht="27.75" customHeight="1" x14ac:dyDescent="0.3">
      <c r="A12" s="56" t="s">
        <v>376</v>
      </c>
      <c r="B12" s="60" t="s">
        <v>377</v>
      </c>
      <c r="C12" s="63">
        <v>0</v>
      </c>
      <c r="D12" s="60" t="s">
        <v>378</v>
      </c>
      <c r="E12" s="64" t="str">
        <f>"250 pts (if spend &lt; 25% × "&amp;TEXT(B35,"$#,##0")&amp;")"</f>
        <v>250 pts (if spend &lt; 25% × $6,000)</v>
      </c>
    </row>
    <row r="13" spans="1:8" ht="15" customHeight="1" x14ac:dyDescent="0.3">
      <c r="A13" s="56" t="s">
        <v>379</v>
      </c>
      <c r="B13" s="60" t="s">
        <v>380</v>
      </c>
      <c r="C13" s="63">
        <v>0.5</v>
      </c>
      <c r="D13" s="60" t="s">
        <v>381</v>
      </c>
      <c r="E13" s="64" t="str">
        <f>TEXT(B35*0.5,"#,##0")&amp;" pts"</f>
        <v>3,000 pts</v>
      </c>
    </row>
    <row r="14" spans="1:8" ht="15" customHeight="1" x14ac:dyDescent="0.3">
      <c r="A14" s="56" t="s">
        <v>382</v>
      </c>
      <c r="B14" s="60" t="s">
        <v>383</v>
      </c>
      <c r="C14" s="63">
        <v>0.75</v>
      </c>
      <c r="D14" s="60" t="s">
        <v>384</v>
      </c>
      <c r="E14" s="64" t="str">
        <f>TEXT(B35*0.75,"#,##0")&amp;" pts"</f>
        <v>4,500 pts</v>
      </c>
    </row>
    <row r="15" spans="1:8" ht="15" customHeight="1" x14ac:dyDescent="0.3">
      <c r="A15" s="56" t="s">
        <v>385</v>
      </c>
      <c r="B15" s="60" t="s">
        <v>386</v>
      </c>
      <c r="C15" s="63">
        <v>1</v>
      </c>
      <c r="D15" s="60" t="s">
        <v>387</v>
      </c>
      <c r="E15" s="64" t="str">
        <f>TEXT(B35*1,"#,##0")&amp;" pts"</f>
        <v>6,000 pts</v>
      </c>
    </row>
    <row r="16" spans="1:8" ht="15" customHeight="1" x14ac:dyDescent="0.3">
      <c r="A16" s="56" t="s">
        <v>388</v>
      </c>
      <c r="B16" s="60" t="s">
        <v>389</v>
      </c>
      <c r="C16" s="63">
        <v>1.25</v>
      </c>
      <c r="D16" s="60" t="s">
        <v>390</v>
      </c>
      <c r="E16" s="64" t="str">
        <f>TEXT(B35*1.25,"#,##0")&amp;" pts"</f>
        <v>7,500 pts</v>
      </c>
    </row>
    <row r="19" spans="1:8" ht="15" customHeight="1" x14ac:dyDescent="0.3">
      <c r="A19" s="97" t="s">
        <v>468</v>
      </c>
      <c r="B19" s="103" t="s">
        <v>460</v>
      </c>
      <c r="C19" s="103"/>
      <c r="D19" s="103"/>
      <c r="E19" s="103"/>
      <c r="F19" s="103"/>
      <c r="G19" s="89"/>
      <c r="H19" s="89"/>
    </row>
    <row r="20" spans="1:8" ht="14.4" customHeight="1" x14ac:dyDescent="0.3">
      <c r="B20" s="103"/>
      <c r="C20" s="103"/>
      <c r="D20" s="103"/>
      <c r="E20" s="103"/>
      <c r="F20" s="103"/>
      <c r="G20" s="91"/>
      <c r="H20" s="91"/>
    </row>
    <row r="21" spans="1:8" ht="31.8" customHeight="1" x14ac:dyDescent="0.3">
      <c r="B21" s="87"/>
      <c r="C21" s="87"/>
      <c r="D21" s="87"/>
      <c r="E21" s="87"/>
      <c r="F21" s="87"/>
    </row>
    <row r="22" spans="1:8" ht="31.5" customHeight="1" x14ac:dyDescent="0.3">
      <c r="A22" s="94" t="s">
        <v>391</v>
      </c>
      <c r="B22" s="94" t="s">
        <v>392</v>
      </c>
      <c r="C22" s="94" t="s">
        <v>393</v>
      </c>
    </row>
    <row r="23" spans="1:8" ht="15" customHeight="1" x14ac:dyDescent="0.3">
      <c r="A23" s="56" t="s">
        <v>394</v>
      </c>
      <c r="B23" s="65" t="s">
        <v>395</v>
      </c>
      <c r="C23" s="60" t="s">
        <v>396</v>
      </c>
    </row>
    <row r="24" spans="1:8" ht="15" customHeight="1" x14ac:dyDescent="0.3">
      <c r="A24" s="56" t="s">
        <v>397</v>
      </c>
      <c r="B24" s="65" t="s">
        <v>398</v>
      </c>
      <c r="C24" s="60" t="s">
        <v>399</v>
      </c>
    </row>
    <row r="25" spans="1:8" ht="15" customHeight="1" x14ac:dyDescent="0.3">
      <c r="A25" s="56" t="s">
        <v>400</v>
      </c>
      <c r="B25" s="65" t="s">
        <v>401</v>
      </c>
      <c r="C25" s="60" t="s">
        <v>402</v>
      </c>
    </row>
    <row r="26" spans="1:8" ht="15" customHeight="1" x14ac:dyDescent="0.3">
      <c r="A26" s="56" t="s">
        <v>403</v>
      </c>
      <c r="B26" s="65" t="s">
        <v>404</v>
      </c>
      <c r="C26" s="60" t="s">
        <v>387</v>
      </c>
    </row>
    <row r="27" spans="1:8" ht="15" customHeight="1" x14ac:dyDescent="0.3">
      <c r="A27" s="56" t="s">
        <v>405</v>
      </c>
      <c r="B27" s="65" t="s">
        <v>406</v>
      </c>
      <c r="C27" s="60" t="s">
        <v>407</v>
      </c>
    </row>
    <row r="28" spans="1:8" ht="27.75" customHeight="1" x14ac:dyDescent="0.3">
      <c r="A28" s="56" t="s">
        <v>408</v>
      </c>
      <c r="B28" s="65" t="s">
        <v>409</v>
      </c>
      <c r="C28" s="60" t="s">
        <v>410</v>
      </c>
    </row>
    <row r="30" spans="1:8" ht="60" customHeight="1" x14ac:dyDescent="0.3">
      <c r="A30" s="100" t="s">
        <v>457</v>
      </c>
      <c r="B30" s="100"/>
      <c r="C30" s="100"/>
      <c r="D30" s="92"/>
      <c r="E30" s="92"/>
      <c r="F30" s="92"/>
      <c r="G30" s="92"/>
      <c r="H30" s="92"/>
    </row>
    <row r="33" spans="1:8" ht="15" customHeight="1" x14ac:dyDescent="0.3">
      <c r="A33" s="101" t="s">
        <v>458</v>
      </c>
      <c r="B33" s="101"/>
      <c r="C33" s="101"/>
      <c r="D33" s="101"/>
      <c r="E33" s="101"/>
      <c r="F33" s="101"/>
      <c r="G33" s="101"/>
      <c r="H33" s="101"/>
    </row>
    <row r="35" spans="1:8" ht="15" customHeight="1" x14ac:dyDescent="0.3">
      <c r="A35" s="56" t="s">
        <v>411</v>
      </c>
      <c r="B35" s="66">
        <v>6000</v>
      </c>
    </row>
    <row r="36" spans="1:8" ht="15" customHeight="1" x14ac:dyDescent="0.3">
      <c r="A36" s="56" t="s">
        <v>412</v>
      </c>
      <c r="B36" s="66">
        <v>2000</v>
      </c>
    </row>
    <row r="37" spans="1:8" ht="15" customHeight="1" x14ac:dyDescent="0.3">
      <c r="A37" s="67" t="s">
        <v>413</v>
      </c>
      <c r="B37" s="66">
        <v>500</v>
      </c>
    </row>
    <row r="38" spans="1:8" ht="15" customHeight="1" x14ac:dyDescent="0.3">
      <c r="A38" s="67" t="s">
        <v>414</v>
      </c>
      <c r="B38" s="66">
        <v>400</v>
      </c>
    </row>
    <row r="39" spans="1:8" ht="15" customHeight="1" x14ac:dyDescent="0.3">
      <c r="A39" s="67" t="s">
        <v>415</v>
      </c>
      <c r="B39" s="66">
        <v>300</v>
      </c>
    </row>
    <row r="40" spans="1:8" ht="15" customHeight="1" x14ac:dyDescent="0.3">
      <c r="A40" s="67" t="s">
        <v>416</v>
      </c>
      <c r="B40" s="68">
        <f>MAX(0,B36-B37-B38-B39)</f>
        <v>800</v>
      </c>
    </row>
    <row r="41" spans="1:8" ht="15" customHeight="1" x14ac:dyDescent="0.3">
      <c r="A41" s="56" t="s">
        <v>417</v>
      </c>
      <c r="B41" s="69" t="s">
        <v>233</v>
      </c>
    </row>
    <row r="42" spans="1:8" ht="15" customHeight="1" x14ac:dyDescent="0.3">
      <c r="A42" s="56" t="s">
        <v>418</v>
      </c>
      <c r="B42" s="70">
        <v>1.9</v>
      </c>
    </row>
    <row r="44" spans="1:8" ht="15" customHeight="1" x14ac:dyDescent="0.3">
      <c r="A44" s="89" t="s">
        <v>470</v>
      </c>
      <c r="B44" s="89"/>
      <c r="C44" s="89"/>
      <c r="D44" s="89"/>
    </row>
    <row r="45" spans="1:8" ht="21.75" customHeight="1" x14ac:dyDescent="0.3">
      <c r="A45" s="98" t="s">
        <v>391</v>
      </c>
      <c r="B45" s="98" t="s">
        <v>419</v>
      </c>
      <c r="C45" s="98" t="s">
        <v>0</v>
      </c>
    </row>
    <row r="46" spans="1:8" ht="15" customHeight="1" x14ac:dyDescent="0.3">
      <c r="A46" s="65" t="s">
        <v>420</v>
      </c>
      <c r="B46" s="71">
        <f>IFERROR(B36/B35,0)</f>
        <v>0.33333333333333331</v>
      </c>
      <c r="C46" s="99" t="s">
        <v>421</v>
      </c>
    </row>
    <row r="47" spans="1:8" ht="15" customHeight="1" x14ac:dyDescent="0.3">
      <c r="A47" s="65" t="s">
        <v>422</v>
      </c>
      <c r="B47" s="72" t="str">
        <f>IF(B46&gt;=1,"Max (1.25x)",IF(B46&gt;=0.75,"Tier 3 (1.0x)",IF(B46&gt;=0.5,"Tier 2 (0.75x)",IF(B46&gt;=0.25,"Tier 1 (0.5x)","Floor (250 pts)"))))</f>
        <v>Tier 1 (0.5x)</v>
      </c>
      <c r="C47" s="99" t="s">
        <v>423</v>
      </c>
    </row>
    <row r="48" spans="1:8" ht="15" customHeight="1" x14ac:dyDescent="0.3">
      <c r="A48" s="65" t="s">
        <v>424</v>
      </c>
      <c r="B48" s="63">
        <f>IF(B46&gt;=1,1.25,IF(B46&gt;=0.75,1,IF(B46&gt;=0.5,0.75,IF(B46&gt;=0.25,0.5,0))))</f>
        <v>0.5</v>
      </c>
      <c r="C48" s="99"/>
    </row>
    <row r="49" spans="1:4" ht="15" customHeight="1" x14ac:dyDescent="0.3">
      <c r="A49" s="65" t="s">
        <v>425</v>
      </c>
      <c r="B49" s="73">
        <f>IF(B48=0,250,B35*B48)</f>
        <v>3000</v>
      </c>
      <c r="C49" s="99"/>
    </row>
    <row r="50" spans="1:4" ht="32.25" customHeight="1" x14ac:dyDescent="0.3">
      <c r="A50" s="65" t="s">
        <v>426</v>
      </c>
      <c r="B50" s="74">
        <f>IF(B41="Bilt Blue",B36*1,IF(B41="Bilt Palladium",B36*2,MAX(B37,B38)*3+MIN(B37,B38)*1+B39*2+B40*1))</f>
        <v>4000</v>
      </c>
      <c r="C50" s="99" t="s">
        <v>427</v>
      </c>
    </row>
    <row r="51" spans="1:4" ht="15" customHeight="1" x14ac:dyDescent="0.3">
      <c r="A51" s="56" t="s">
        <v>428</v>
      </c>
      <c r="B51" s="75">
        <f>B49+B50</f>
        <v>7000</v>
      </c>
      <c r="C51" s="99"/>
    </row>
    <row r="52" spans="1:4" ht="15" customHeight="1" x14ac:dyDescent="0.3">
      <c r="A52" s="56" t="s">
        <v>429</v>
      </c>
      <c r="B52" s="76">
        <f>B51*12*B42/100</f>
        <v>1596</v>
      </c>
      <c r="C52" s="99"/>
    </row>
    <row r="54" spans="1:4" ht="15" customHeight="1" x14ac:dyDescent="0.3">
      <c r="A54" s="89" t="s">
        <v>471</v>
      </c>
      <c r="B54" s="88"/>
      <c r="C54" s="88"/>
      <c r="D54" s="88"/>
    </row>
    <row r="55" spans="1:4" ht="21.75" customHeight="1" x14ac:dyDescent="0.3">
      <c r="A55" s="98" t="s">
        <v>391</v>
      </c>
      <c r="B55" s="98" t="s">
        <v>419</v>
      </c>
      <c r="C55" s="98" t="s">
        <v>0</v>
      </c>
    </row>
    <row r="56" spans="1:4" ht="21.75" customHeight="1" x14ac:dyDescent="0.3">
      <c r="A56" s="65" t="s">
        <v>430</v>
      </c>
      <c r="B56" s="77">
        <f>B36*0.04</f>
        <v>80</v>
      </c>
      <c r="C56" s="99" t="s">
        <v>431</v>
      </c>
    </row>
    <row r="57" spans="1:4" ht="21.75" customHeight="1" x14ac:dyDescent="0.3">
      <c r="A57" s="65" t="s">
        <v>432</v>
      </c>
      <c r="B57" s="77">
        <f>B35*0.03</f>
        <v>180</v>
      </c>
      <c r="C57" s="99" t="s">
        <v>433</v>
      </c>
    </row>
    <row r="58" spans="1:4" ht="21.75" customHeight="1" x14ac:dyDescent="0.3">
      <c r="A58" s="65" t="s">
        <v>434</v>
      </c>
      <c r="B58" s="78">
        <f>B56-B57</f>
        <v>-100</v>
      </c>
      <c r="C58" s="99" t="s">
        <v>435</v>
      </c>
    </row>
    <row r="59" spans="1:4" ht="15" customHeight="1" x14ac:dyDescent="0.3">
      <c r="A59" s="65" t="s">
        <v>436</v>
      </c>
      <c r="B59" s="79">
        <f>B57/0.04</f>
        <v>4500</v>
      </c>
      <c r="C59" s="99" t="s">
        <v>437</v>
      </c>
    </row>
    <row r="60" spans="1:4" ht="21.75" customHeight="1" x14ac:dyDescent="0.3">
      <c r="A60" s="65" t="s">
        <v>438</v>
      </c>
      <c r="B60" s="73">
        <f>IF(B56&gt;=B57,B35,IF(B56&lt;=0,0,B56/0.03))</f>
        <v>2666.666666666667</v>
      </c>
      <c r="C60" s="99" t="s">
        <v>439</v>
      </c>
    </row>
    <row r="61" spans="1:4" ht="15" customHeight="1" x14ac:dyDescent="0.3">
      <c r="A61" s="65" t="s">
        <v>440</v>
      </c>
      <c r="B61" s="74">
        <f>IF(B41="Bilt Blue",B36*1,IF(B41="Bilt Palladium",B36*2,MAX(B37,B38)*3+MIN(B37,B38)*1+B39*2+B40*1))</f>
        <v>4000</v>
      </c>
      <c r="C61" s="99"/>
    </row>
    <row r="62" spans="1:4" ht="15" customHeight="1" x14ac:dyDescent="0.3">
      <c r="A62" s="56" t="s">
        <v>441</v>
      </c>
      <c r="B62" s="75">
        <f>B60+B61</f>
        <v>6666.666666666667</v>
      </c>
      <c r="C62" s="99"/>
    </row>
    <row r="63" spans="1:4" ht="32.25" customHeight="1" x14ac:dyDescent="0.3">
      <c r="A63" s="65" t="s">
        <v>442</v>
      </c>
      <c r="B63" s="77">
        <f>MAX(0,B56-B57)</f>
        <v>0</v>
      </c>
      <c r="C63" s="99" t="s">
        <v>443</v>
      </c>
    </row>
    <row r="64" spans="1:4" ht="15" customHeight="1" x14ac:dyDescent="0.3">
      <c r="A64" s="56" t="s">
        <v>444</v>
      </c>
      <c r="B64" s="76">
        <f>B62*12*B42/100+B63*12</f>
        <v>1520</v>
      </c>
      <c r="C64" s="99"/>
    </row>
    <row r="66" spans="1:8" ht="15" customHeight="1" x14ac:dyDescent="0.3">
      <c r="A66" s="101" t="s">
        <v>445</v>
      </c>
      <c r="B66" s="101"/>
      <c r="C66" s="101"/>
      <c r="D66" s="101"/>
      <c r="E66" s="101"/>
      <c r="F66" s="101"/>
      <c r="G66" s="101"/>
      <c r="H66" s="101"/>
    </row>
    <row r="67" spans="1:8" ht="21.75" customHeight="1" x14ac:dyDescent="0.3">
      <c r="A67" s="94" t="s">
        <v>391</v>
      </c>
      <c r="B67" s="94" t="s">
        <v>446</v>
      </c>
      <c r="C67" s="94" t="s">
        <v>447</v>
      </c>
      <c r="D67" s="94" t="s">
        <v>448</v>
      </c>
    </row>
    <row r="68" spans="1:8" ht="15" customHeight="1" x14ac:dyDescent="0.3">
      <c r="A68" s="80" t="s">
        <v>449</v>
      </c>
      <c r="B68" s="81">
        <f>B52</f>
        <v>1596</v>
      </c>
      <c r="C68" s="81">
        <f>B64</f>
        <v>1520</v>
      </c>
      <c r="D68" s="82" t="str">
        <f>IF(B68&gt;C68,"Option A",IF(C68&gt;B68,"Option B","Tie"))</f>
        <v>Option A</v>
      </c>
    </row>
    <row r="69" spans="1:8" ht="49.5" customHeight="1" x14ac:dyDescent="0.3">
      <c r="A69" s="93" t="s">
        <v>450</v>
      </c>
      <c r="B69" s="102" t="str">
        <f>IF(B36/B35&gt;=1,"Option A wins clearly you hit the 1.25x max tier",IF(B36/B35&gt;=0.75,"Option A same housing pts (1x) but you also get full base earn as POINTS, no Bilt Cash management",IF(B36/B35&gt;=0.25,"Mostly Option A partial tier earn beats Bilt Cash trap. Switch to B only if you genuinely use Bilt Cash credits monthly","Option B your everyday spend is too low to hit any meaningful Option A tier; at least Bilt Cash gives you flexible monthly credits")))</f>
        <v>Mostly Option A partial tier earn beats Bilt Cash trap. Switch to B only if you genuinely use Bilt Cash credits monthly</v>
      </c>
      <c r="C69" s="102"/>
      <c r="D69" s="102"/>
    </row>
    <row r="72" spans="1:8" ht="15" customHeight="1" x14ac:dyDescent="0.3">
      <c r="A72" s="89" t="s">
        <v>472</v>
      </c>
      <c r="B72" s="89"/>
      <c r="C72" s="89"/>
      <c r="D72" s="89"/>
      <c r="E72" s="89"/>
      <c r="F72" s="89"/>
      <c r="G72" s="89"/>
      <c r="H72" s="89"/>
    </row>
    <row r="73" spans="1:8" ht="27.75" customHeight="1" x14ac:dyDescent="0.3">
      <c r="A73" s="94" t="s">
        <v>451</v>
      </c>
      <c r="B73" s="94" t="s">
        <v>452</v>
      </c>
      <c r="C73" s="94" t="s">
        <v>453</v>
      </c>
      <c r="D73" s="94" t="s">
        <v>454</v>
      </c>
      <c r="E73" s="94" t="s">
        <v>455</v>
      </c>
    </row>
    <row r="74" spans="1:8" ht="15" customHeight="1" x14ac:dyDescent="0.3">
      <c r="A74" s="83">
        <v>1500</v>
      </c>
      <c r="B74" s="84">
        <v>375</v>
      </c>
      <c r="C74" s="84">
        <v>750</v>
      </c>
      <c r="D74" s="84">
        <v>1125</v>
      </c>
      <c r="E74" s="84">
        <v>1500</v>
      </c>
    </row>
    <row r="75" spans="1:8" ht="15" customHeight="1" x14ac:dyDescent="0.3">
      <c r="A75" s="85">
        <v>2000</v>
      </c>
      <c r="B75" s="86">
        <v>500</v>
      </c>
      <c r="C75" s="86">
        <v>1000</v>
      </c>
      <c r="D75" s="86">
        <v>1500</v>
      </c>
      <c r="E75" s="86">
        <v>2000</v>
      </c>
    </row>
    <row r="76" spans="1:8" ht="15" customHeight="1" x14ac:dyDescent="0.3">
      <c r="A76" s="83">
        <v>2500</v>
      </c>
      <c r="B76" s="84">
        <v>625</v>
      </c>
      <c r="C76" s="84">
        <v>1250</v>
      </c>
      <c r="D76" s="84">
        <v>1875</v>
      </c>
      <c r="E76" s="84">
        <v>2500</v>
      </c>
    </row>
    <row r="77" spans="1:8" ht="15" customHeight="1" x14ac:dyDescent="0.3">
      <c r="A77" s="85">
        <v>3000</v>
      </c>
      <c r="B77" s="86">
        <v>750</v>
      </c>
      <c r="C77" s="86">
        <v>1500</v>
      </c>
      <c r="D77" s="86">
        <v>2250</v>
      </c>
      <c r="E77" s="86">
        <v>3000</v>
      </c>
    </row>
    <row r="78" spans="1:8" ht="15" customHeight="1" x14ac:dyDescent="0.3">
      <c r="A78" s="83">
        <v>4000</v>
      </c>
      <c r="B78" s="84">
        <v>1000</v>
      </c>
      <c r="C78" s="84">
        <v>2000</v>
      </c>
      <c r="D78" s="84">
        <v>3000</v>
      </c>
      <c r="E78" s="84">
        <v>4000</v>
      </c>
    </row>
    <row r="79" spans="1:8" ht="15" customHeight="1" x14ac:dyDescent="0.3">
      <c r="A79" s="85">
        <v>5000</v>
      </c>
      <c r="B79" s="86">
        <v>1250</v>
      </c>
      <c r="C79" s="86">
        <v>2500</v>
      </c>
      <c r="D79" s="86">
        <v>3750</v>
      </c>
      <c r="E79" s="86">
        <v>5000</v>
      </c>
    </row>
    <row r="80" spans="1:8" ht="15" customHeight="1" x14ac:dyDescent="0.3">
      <c r="A80" s="83">
        <v>6000</v>
      </c>
      <c r="B80" s="84">
        <v>1500</v>
      </c>
      <c r="C80" s="84">
        <v>3000</v>
      </c>
      <c r="D80" s="84">
        <v>4500</v>
      </c>
      <c r="E80" s="84">
        <v>6000</v>
      </c>
    </row>
    <row r="81" spans="1:5" ht="15" customHeight="1" x14ac:dyDescent="0.3">
      <c r="A81" s="85">
        <v>7500</v>
      </c>
      <c r="B81" s="86">
        <v>1875</v>
      </c>
      <c r="C81" s="86">
        <v>3750</v>
      </c>
      <c r="D81" s="86">
        <v>5625</v>
      </c>
      <c r="E81" s="86">
        <v>7500</v>
      </c>
    </row>
    <row r="82" spans="1:5" ht="15" customHeight="1" x14ac:dyDescent="0.3">
      <c r="A82" s="83">
        <v>10000</v>
      </c>
      <c r="B82" s="84">
        <v>2500</v>
      </c>
      <c r="C82" s="84">
        <v>5000</v>
      </c>
      <c r="D82" s="84">
        <v>7500</v>
      </c>
      <c r="E82" s="84">
        <v>10000</v>
      </c>
    </row>
  </sheetData>
  <mergeCells count="6">
    <mergeCell ref="A1:H1"/>
    <mergeCell ref="A30:C30"/>
    <mergeCell ref="A66:H66"/>
    <mergeCell ref="B69:D69"/>
    <mergeCell ref="A33:H33"/>
    <mergeCell ref="B19:F20"/>
  </mergeCells>
  <conditionalFormatting sqref="A74:E82">
    <cfRule type="expression" dxfId="3" priority="2">
      <formula>$A74=B35</formula>
    </cfRule>
  </conditionalFormatting>
  <dataValidations count="1">
    <dataValidation type="list" sqref="B41" xr:uid="{00000000-0002-0000-0400-000000000000}">
      <formula1>"Bilt Blue,Bilt Obsidian,Bilt Palladium"</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29"/>
  <sheetViews>
    <sheetView zoomScaleNormal="100" workbookViewId="0">
      <pane ySplit="3" topLeftCell="A6" activePane="bottomLeft" state="frozen"/>
      <selection pane="bottomLeft" activeCell="D28" sqref="D28"/>
    </sheetView>
  </sheetViews>
  <sheetFormatPr defaultColWidth="8.6640625" defaultRowHeight="14.4" x14ac:dyDescent="0.3"/>
  <cols>
    <col min="1" max="1" width="32" customWidth="1"/>
    <col min="2" max="2" width="18" customWidth="1"/>
    <col min="3" max="3" width="20" customWidth="1"/>
    <col min="4" max="4" width="65" customWidth="1"/>
  </cols>
  <sheetData>
    <row r="1" spans="1:5" ht="15.6" x14ac:dyDescent="0.3">
      <c r="A1" s="89" t="s">
        <v>304</v>
      </c>
      <c r="B1" s="89"/>
      <c r="C1" s="95" t="s">
        <v>466</v>
      </c>
      <c r="D1" s="89"/>
      <c r="E1" s="89"/>
    </row>
    <row r="3" spans="1:5" ht="37.5" customHeight="1" x14ac:dyDescent="0.3">
      <c r="A3" s="94" t="s">
        <v>305</v>
      </c>
      <c r="B3" s="94" t="s">
        <v>306</v>
      </c>
      <c r="C3" s="94" t="s">
        <v>307</v>
      </c>
      <c r="D3" s="94" t="s">
        <v>0</v>
      </c>
    </row>
    <row r="4" spans="1:5" ht="15" customHeight="1" x14ac:dyDescent="0.3">
      <c r="A4" s="56" t="s">
        <v>32</v>
      </c>
      <c r="B4" s="57">
        <v>1</v>
      </c>
      <c r="C4" s="57">
        <v>2.0499999999999998</v>
      </c>
      <c r="D4" s="58" t="s">
        <v>308</v>
      </c>
    </row>
    <row r="5" spans="1:5" ht="15" customHeight="1" x14ac:dyDescent="0.3">
      <c r="A5" s="56" t="s">
        <v>101</v>
      </c>
      <c r="B5" s="57">
        <v>0.8</v>
      </c>
      <c r="C5" s="57">
        <v>2</v>
      </c>
      <c r="D5" s="58" t="s">
        <v>475</v>
      </c>
    </row>
    <row r="6" spans="1:5" ht="15" customHeight="1" x14ac:dyDescent="0.3">
      <c r="A6" s="56" t="s">
        <v>169</v>
      </c>
      <c r="B6" s="57">
        <v>1</v>
      </c>
      <c r="C6" s="57">
        <v>1.85</v>
      </c>
      <c r="D6" s="58" t="s">
        <v>309</v>
      </c>
    </row>
    <row r="7" spans="1:5" ht="15" customHeight="1" x14ac:dyDescent="0.3">
      <c r="A7" s="56" t="s">
        <v>192</v>
      </c>
      <c r="B7" s="57">
        <v>1</v>
      </c>
      <c r="C7" s="57">
        <v>1.9</v>
      </c>
      <c r="D7" s="58" t="s">
        <v>310</v>
      </c>
    </row>
    <row r="8" spans="1:5" ht="15" customHeight="1" x14ac:dyDescent="0.3">
      <c r="A8" s="56" t="s">
        <v>225</v>
      </c>
      <c r="B8" s="57">
        <v>1.1299999999999999</v>
      </c>
      <c r="C8" s="57">
        <v>2.2000000000000002</v>
      </c>
      <c r="D8" s="58" t="s">
        <v>311</v>
      </c>
    </row>
    <row r="9" spans="1:5" ht="15" customHeight="1" x14ac:dyDescent="0.3">
      <c r="A9" s="56" t="s">
        <v>241</v>
      </c>
      <c r="B9" s="57">
        <v>1</v>
      </c>
      <c r="C9" s="57">
        <v>1.75</v>
      </c>
      <c r="D9" s="58" t="s">
        <v>312</v>
      </c>
    </row>
    <row r="10" spans="1:5" ht="15" customHeight="1" x14ac:dyDescent="0.3">
      <c r="A10" s="56" t="s">
        <v>253</v>
      </c>
      <c r="B10" s="57">
        <v>1</v>
      </c>
      <c r="C10" s="57">
        <v>1</v>
      </c>
      <c r="D10" s="58" t="s">
        <v>313</v>
      </c>
    </row>
    <row r="11" spans="1:5" ht="15" customHeight="1" x14ac:dyDescent="0.3">
      <c r="A11" s="56" t="s">
        <v>267</v>
      </c>
      <c r="B11" s="57">
        <v>1</v>
      </c>
      <c r="C11" s="57">
        <v>1.5</v>
      </c>
      <c r="D11" s="58" t="s">
        <v>314</v>
      </c>
    </row>
    <row r="12" spans="1:5" ht="15" customHeight="1" x14ac:dyDescent="0.3">
      <c r="A12" s="56" t="s">
        <v>85</v>
      </c>
      <c r="B12" s="57">
        <v>1</v>
      </c>
      <c r="C12" s="57">
        <v>1.65</v>
      </c>
      <c r="D12" s="58" t="s">
        <v>315</v>
      </c>
    </row>
    <row r="13" spans="1:5" ht="15" customHeight="1" x14ac:dyDescent="0.3">
      <c r="A13" s="56" t="s">
        <v>95</v>
      </c>
      <c r="B13" s="57">
        <v>0.6</v>
      </c>
      <c r="C13" s="57">
        <v>0.8</v>
      </c>
      <c r="D13" s="58" t="s">
        <v>316</v>
      </c>
    </row>
    <row r="14" spans="1:5" ht="15" customHeight="1" x14ac:dyDescent="0.3">
      <c r="A14" s="56" t="s">
        <v>143</v>
      </c>
      <c r="B14" s="57">
        <v>0.3</v>
      </c>
      <c r="C14" s="57">
        <v>0.4</v>
      </c>
      <c r="D14" s="58" t="s">
        <v>317</v>
      </c>
    </row>
    <row r="15" spans="1:5" ht="15" customHeight="1" x14ac:dyDescent="0.3">
      <c r="A15" s="56" t="s">
        <v>90</v>
      </c>
      <c r="B15" s="57">
        <v>0.4</v>
      </c>
      <c r="C15" s="57">
        <v>0.6</v>
      </c>
      <c r="D15" s="58" t="s">
        <v>474</v>
      </c>
    </row>
    <row r="16" spans="1:5" ht="15" customHeight="1" x14ac:dyDescent="0.3">
      <c r="A16" s="56" t="s">
        <v>65</v>
      </c>
      <c r="B16" s="57">
        <v>1</v>
      </c>
      <c r="C16" s="57">
        <v>1.4</v>
      </c>
      <c r="D16" s="58" t="s">
        <v>318</v>
      </c>
    </row>
    <row r="17" spans="1:4" ht="15" customHeight="1" x14ac:dyDescent="0.3">
      <c r="A17" s="56" t="s">
        <v>131</v>
      </c>
      <c r="B17" s="57">
        <v>1</v>
      </c>
      <c r="C17" s="57">
        <v>1.2</v>
      </c>
      <c r="D17" s="58" t="s">
        <v>319</v>
      </c>
    </row>
    <row r="18" spans="1:4" ht="15" customHeight="1" x14ac:dyDescent="0.3">
      <c r="A18" s="56" t="s">
        <v>215</v>
      </c>
      <c r="B18" s="57">
        <v>1</v>
      </c>
      <c r="C18" s="57">
        <v>1.5</v>
      </c>
      <c r="D18" s="58" t="s">
        <v>320</v>
      </c>
    </row>
    <row r="19" spans="1:4" ht="15" customHeight="1" x14ac:dyDescent="0.3">
      <c r="A19" s="56" t="s">
        <v>80</v>
      </c>
      <c r="B19" s="57">
        <v>1.3</v>
      </c>
      <c r="C19" s="57">
        <v>1.5</v>
      </c>
      <c r="D19" s="58" t="s">
        <v>464</v>
      </c>
    </row>
    <row r="20" spans="1:4" ht="15" customHeight="1" x14ac:dyDescent="0.3">
      <c r="A20" s="56" t="s">
        <v>278</v>
      </c>
      <c r="B20" s="57">
        <v>1</v>
      </c>
      <c r="C20" s="57">
        <v>1.35</v>
      </c>
      <c r="D20" s="58" t="s">
        <v>463</v>
      </c>
    </row>
    <row r="21" spans="1:4" ht="15" customHeight="1" x14ac:dyDescent="0.3">
      <c r="A21" s="56" t="s">
        <v>283</v>
      </c>
      <c r="B21" s="57">
        <v>1.2</v>
      </c>
      <c r="C21" s="57">
        <v>1.8</v>
      </c>
      <c r="D21" s="58" t="s">
        <v>321</v>
      </c>
    </row>
    <row r="22" spans="1:4" ht="15" customHeight="1" x14ac:dyDescent="0.3">
      <c r="A22" s="56" t="s">
        <v>322</v>
      </c>
      <c r="B22" s="57">
        <v>1</v>
      </c>
      <c r="C22" s="57">
        <v>1.5</v>
      </c>
      <c r="D22" s="58" t="s">
        <v>323</v>
      </c>
    </row>
    <row r="23" spans="1:4" ht="15" customHeight="1" x14ac:dyDescent="0.3">
      <c r="A23" s="56" t="s">
        <v>324</v>
      </c>
      <c r="B23" s="57">
        <v>1</v>
      </c>
      <c r="C23" s="57">
        <v>1.4</v>
      </c>
      <c r="D23" s="58" t="s">
        <v>473</v>
      </c>
    </row>
    <row r="24" spans="1:4" ht="15" customHeight="1" x14ac:dyDescent="0.3">
      <c r="A24" s="56" t="s">
        <v>325</v>
      </c>
      <c r="B24" s="57">
        <v>1</v>
      </c>
      <c r="C24" s="57">
        <v>1.6</v>
      </c>
      <c r="D24" s="58" t="s">
        <v>326</v>
      </c>
    </row>
    <row r="25" spans="1:4" ht="15" customHeight="1" x14ac:dyDescent="0.3">
      <c r="A25" s="56" t="s">
        <v>327</v>
      </c>
      <c r="B25" s="57">
        <v>1.2</v>
      </c>
      <c r="C25" s="57">
        <v>1.7</v>
      </c>
      <c r="D25" s="58" t="s">
        <v>328</v>
      </c>
    </row>
    <row r="26" spans="1:4" ht="15" customHeight="1" x14ac:dyDescent="0.3">
      <c r="A26" s="56" t="s">
        <v>329</v>
      </c>
      <c r="B26" s="57">
        <v>1.2</v>
      </c>
      <c r="C26" s="57">
        <v>1.8</v>
      </c>
      <c r="D26" s="58" t="s">
        <v>330</v>
      </c>
    </row>
    <row r="27" spans="1:4" ht="15" customHeight="1" x14ac:dyDescent="0.3">
      <c r="A27" s="56" t="s">
        <v>331</v>
      </c>
      <c r="B27" s="57">
        <v>1</v>
      </c>
      <c r="C27" s="57">
        <v>1.5</v>
      </c>
      <c r="D27" s="58" t="s">
        <v>476</v>
      </c>
    </row>
    <row r="28" spans="1:4" ht="15" customHeight="1" x14ac:dyDescent="0.3">
      <c r="A28" s="56" t="s">
        <v>332</v>
      </c>
      <c r="B28" s="57">
        <v>0.5</v>
      </c>
      <c r="C28" s="57">
        <v>0.7</v>
      </c>
      <c r="D28" s="58" t="s">
        <v>333</v>
      </c>
    </row>
    <row r="29" spans="1:4" ht="15" customHeight="1" x14ac:dyDescent="0.3">
      <c r="A29" s="56" t="s">
        <v>334</v>
      </c>
      <c r="B29" s="57">
        <v>0.8</v>
      </c>
      <c r="C29" s="57">
        <v>1</v>
      </c>
      <c r="D29" s="58" t="s">
        <v>477</v>
      </c>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I28"/>
  <sheetViews>
    <sheetView zoomScaleNormal="100" workbookViewId="0">
      <pane xSplit="1" ySplit="2" topLeftCell="B3" activePane="bottomRight" state="frozen"/>
      <selection pane="topRight" activeCell="B1" sqref="B1"/>
      <selection pane="bottomLeft" activeCell="A5" sqref="A5"/>
      <selection pane="bottomRight" activeCell="A2" sqref="A2:I2"/>
    </sheetView>
  </sheetViews>
  <sheetFormatPr defaultColWidth="8.6640625" defaultRowHeight="14.4" x14ac:dyDescent="0.3"/>
  <cols>
    <col min="1" max="1" width="32" customWidth="1"/>
    <col min="2" max="2" width="10" customWidth="1"/>
    <col min="3" max="6" width="13" customWidth="1"/>
    <col min="7" max="7" width="11" customWidth="1"/>
    <col min="8" max="8" width="13" customWidth="1"/>
    <col min="9" max="9" width="12" customWidth="1"/>
  </cols>
  <sheetData>
    <row r="1" spans="1:9" ht="19.2" customHeight="1" x14ac:dyDescent="0.4">
      <c r="A1" s="104" t="s">
        <v>335</v>
      </c>
      <c r="B1" s="104"/>
      <c r="C1" s="104"/>
      <c r="D1" s="104"/>
      <c r="E1" s="104"/>
      <c r="F1" s="104"/>
      <c r="G1" s="104"/>
      <c r="H1" s="104"/>
    </row>
    <row r="2" spans="1:9" ht="37.5" customHeight="1" x14ac:dyDescent="0.3">
      <c r="A2" s="94" t="s">
        <v>336</v>
      </c>
      <c r="B2" s="94" t="s">
        <v>4</v>
      </c>
      <c r="C2" s="94" t="s">
        <v>337</v>
      </c>
      <c r="D2" s="94" t="s">
        <v>338</v>
      </c>
      <c r="E2" s="94" t="s">
        <v>167</v>
      </c>
      <c r="F2" s="94" t="s">
        <v>339</v>
      </c>
      <c r="G2" s="94" t="s">
        <v>223</v>
      </c>
      <c r="H2" s="94" t="s">
        <v>239</v>
      </c>
      <c r="I2" s="94" t="s">
        <v>340</v>
      </c>
    </row>
    <row r="3" spans="1:9" ht="15" customHeight="1" x14ac:dyDescent="0.3">
      <c r="A3" s="56" t="s">
        <v>327</v>
      </c>
      <c r="B3" s="59" t="s">
        <v>64</v>
      </c>
      <c r="C3" s="60" t="s">
        <v>341</v>
      </c>
      <c r="D3" s="60" t="s">
        <v>341</v>
      </c>
      <c r="E3" s="60" t="s">
        <v>341</v>
      </c>
      <c r="F3" s="60" t="s">
        <v>342</v>
      </c>
      <c r="G3" s="60" t="s">
        <v>341</v>
      </c>
      <c r="H3" s="60" t="s">
        <v>342</v>
      </c>
      <c r="I3" s="61">
        <f t="shared" ref="I3:I28" si="0">COUNTIF(C3:H3,"Y")+COUNTIF(C3:H3,"varies")*0.5</f>
        <v>5</v>
      </c>
    </row>
    <row r="4" spans="1:9" ht="15" customHeight="1" x14ac:dyDescent="0.3">
      <c r="A4" s="56" t="s">
        <v>322</v>
      </c>
      <c r="B4" s="59" t="s">
        <v>64</v>
      </c>
      <c r="C4" s="60" t="s">
        <v>341</v>
      </c>
      <c r="D4" s="60" t="s">
        <v>341</v>
      </c>
      <c r="E4" s="60" t="s">
        <v>341</v>
      </c>
      <c r="F4" s="60" t="s">
        <v>341</v>
      </c>
      <c r="G4" s="60" t="s">
        <v>341</v>
      </c>
      <c r="H4" s="60" t="s">
        <v>341</v>
      </c>
      <c r="I4" s="61">
        <f t="shared" si="0"/>
        <v>6</v>
      </c>
    </row>
    <row r="5" spans="1:9" ht="15" customHeight="1" x14ac:dyDescent="0.3">
      <c r="A5" s="56" t="s">
        <v>324</v>
      </c>
      <c r="B5" s="59" t="s">
        <v>64</v>
      </c>
      <c r="C5" s="60" t="s">
        <v>341</v>
      </c>
      <c r="D5" s="60" t="s">
        <v>341</v>
      </c>
      <c r="E5" s="60" t="s">
        <v>341</v>
      </c>
      <c r="F5" s="60" t="s">
        <v>341</v>
      </c>
      <c r="G5" s="60" t="s">
        <v>342</v>
      </c>
      <c r="H5" s="60" t="s">
        <v>341</v>
      </c>
      <c r="I5" s="61">
        <f t="shared" si="0"/>
        <v>5.5</v>
      </c>
    </row>
    <row r="6" spans="1:9" ht="15" customHeight="1" x14ac:dyDescent="0.3">
      <c r="A6" s="56" t="s">
        <v>343</v>
      </c>
      <c r="B6" s="59" t="s">
        <v>64</v>
      </c>
      <c r="C6" s="60" t="s">
        <v>341</v>
      </c>
      <c r="D6" s="60" t="s">
        <v>341</v>
      </c>
      <c r="E6" s="60" t="s">
        <v>341</v>
      </c>
      <c r="F6" s="60" t="s">
        <v>342</v>
      </c>
      <c r="G6" s="60" t="s">
        <v>342</v>
      </c>
      <c r="H6" s="60" t="s">
        <v>341</v>
      </c>
      <c r="I6" s="61">
        <f t="shared" si="0"/>
        <v>5</v>
      </c>
    </row>
    <row r="7" spans="1:9" ht="15" customHeight="1" x14ac:dyDescent="0.3">
      <c r="A7" s="56" t="s">
        <v>325</v>
      </c>
      <c r="B7" s="59" t="s">
        <v>64</v>
      </c>
      <c r="C7" s="60" t="s">
        <v>341</v>
      </c>
      <c r="D7" s="60" t="s">
        <v>341</v>
      </c>
      <c r="E7" s="60" t="s">
        <v>341</v>
      </c>
      <c r="F7" s="60" t="s">
        <v>341</v>
      </c>
      <c r="G7" s="60" t="s">
        <v>342</v>
      </c>
      <c r="H7" s="60" t="s">
        <v>341</v>
      </c>
      <c r="I7" s="61">
        <f t="shared" si="0"/>
        <v>5.5</v>
      </c>
    </row>
    <row r="8" spans="1:9" ht="15" customHeight="1" x14ac:dyDescent="0.3">
      <c r="A8" s="56" t="s">
        <v>331</v>
      </c>
      <c r="B8" s="59" t="s">
        <v>64</v>
      </c>
      <c r="C8" s="60" t="s">
        <v>341</v>
      </c>
      <c r="D8" s="60" t="s">
        <v>341</v>
      </c>
      <c r="E8" s="60" t="s">
        <v>341</v>
      </c>
      <c r="F8" s="60" t="s">
        <v>341</v>
      </c>
      <c r="G8" s="60" t="s">
        <v>342</v>
      </c>
      <c r="H8" s="60" t="s">
        <v>344</v>
      </c>
      <c r="I8" s="61">
        <f t="shared" si="0"/>
        <v>4.5</v>
      </c>
    </row>
    <row r="9" spans="1:9" ht="15" customHeight="1" x14ac:dyDescent="0.3">
      <c r="A9" s="56" t="s">
        <v>329</v>
      </c>
      <c r="B9" s="59" t="s">
        <v>64</v>
      </c>
      <c r="C9" s="60" t="s">
        <v>341</v>
      </c>
      <c r="D9" s="60" t="s">
        <v>341</v>
      </c>
      <c r="E9" s="60" t="s">
        <v>341</v>
      </c>
      <c r="F9" s="60" t="s">
        <v>341</v>
      </c>
      <c r="G9" s="60" t="s">
        <v>342</v>
      </c>
      <c r="H9" s="60" t="s">
        <v>344</v>
      </c>
      <c r="I9" s="61">
        <f t="shared" si="0"/>
        <v>4.5</v>
      </c>
    </row>
    <row r="10" spans="1:9" ht="15" customHeight="1" x14ac:dyDescent="0.3">
      <c r="A10" s="56" t="s">
        <v>345</v>
      </c>
      <c r="B10" s="59" t="s">
        <v>64</v>
      </c>
      <c r="C10" s="60" t="s">
        <v>344</v>
      </c>
      <c r="D10" s="60" t="s">
        <v>341</v>
      </c>
      <c r="E10" s="60" t="s">
        <v>341</v>
      </c>
      <c r="F10" s="60" t="s">
        <v>341</v>
      </c>
      <c r="G10" s="60" t="s">
        <v>342</v>
      </c>
      <c r="H10" s="60" t="s">
        <v>344</v>
      </c>
      <c r="I10" s="61">
        <f t="shared" si="0"/>
        <v>3.5</v>
      </c>
    </row>
    <row r="11" spans="1:9" ht="15" customHeight="1" x14ac:dyDescent="0.3">
      <c r="A11" s="56" t="s">
        <v>346</v>
      </c>
      <c r="B11" s="59" t="s">
        <v>64</v>
      </c>
      <c r="C11" s="60" t="s">
        <v>344</v>
      </c>
      <c r="D11" s="60" t="s">
        <v>341</v>
      </c>
      <c r="E11" s="60" t="s">
        <v>341</v>
      </c>
      <c r="F11" s="60" t="s">
        <v>341</v>
      </c>
      <c r="G11" s="60" t="s">
        <v>342</v>
      </c>
      <c r="H11" s="60" t="s">
        <v>344</v>
      </c>
      <c r="I11" s="61">
        <f t="shared" si="0"/>
        <v>3.5</v>
      </c>
    </row>
    <row r="12" spans="1:9" ht="15" customHeight="1" x14ac:dyDescent="0.3">
      <c r="A12" s="56" t="s">
        <v>347</v>
      </c>
      <c r="B12" s="59" t="s">
        <v>64</v>
      </c>
      <c r="C12" s="60" t="s">
        <v>344</v>
      </c>
      <c r="D12" s="60" t="s">
        <v>341</v>
      </c>
      <c r="E12" s="60" t="s">
        <v>341</v>
      </c>
      <c r="F12" s="60" t="s">
        <v>341</v>
      </c>
      <c r="G12" s="60" t="s">
        <v>342</v>
      </c>
      <c r="H12" s="60" t="s">
        <v>344</v>
      </c>
      <c r="I12" s="61">
        <f t="shared" si="0"/>
        <v>3.5</v>
      </c>
    </row>
    <row r="13" spans="1:9" ht="15" customHeight="1" x14ac:dyDescent="0.3">
      <c r="A13" s="56" t="s">
        <v>65</v>
      </c>
      <c r="B13" s="59" t="s">
        <v>64</v>
      </c>
      <c r="C13" s="60" t="s">
        <v>341</v>
      </c>
      <c r="D13" s="60" t="s">
        <v>344</v>
      </c>
      <c r="E13" s="60" t="s">
        <v>344</v>
      </c>
      <c r="F13" s="60" t="s">
        <v>344</v>
      </c>
      <c r="G13" s="60" t="s">
        <v>341</v>
      </c>
      <c r="H13" s="60" t="s">
        <v>344</v>
      </c>
      <c r="I13" s="61">
        <f t="shared" si="0"/>
        <v>2</v>
      </c>
    </row>
    <row r="14" spans="1:9" ht="15" customHeight="1" x14ac:dyDescent="0.3">
      <c r="A14" s="56" t="s">
        <v>80</v>
      </c>
      <c r="B14" s="59" t="s">
        <v>64</v>
      </c>
      <c r="C14" s="60" t="s">
        <v>341</v>
      </c>
      <c r="D14" s="60" t="s">
        <v>344</v>
      </c>
      <c r="E14" s="60" t="s">
        <v>344</v>
      </c>
      <c r="F14" s="60" t="s">
        <v>342</v>
      </c>
      <c r="G14" s="60" t="s">
        <v>342</v>
      </c>
      <c r="H14" s="60" t="s">
        <v>344</v>
      </c>
      <c r="I14" s="61">
        <f t="shared" si="0"/>
        <v>2</v>
      </c>
    </row>
    <row r="15" spans="1:9" ht="15" customHeight="1" x14ac:dyDescent="0.3">
      <c r="A15" s="56" t="s">
        <v>215</v>
      </c>
      <c r="B15" s="59" t="s">
        <v>64</v>
      </c>
      <c r="C15" s="60" t="s">
        <v>344</v>
      </c>
      <c r="D15" s="60" t="s">
        <v>344</v>
      </c>
      <c r="E15" s="60" t="s">
        <v>344</v>
      </c>
      <c r="F15" s="60" t="s">
        <v>341</v>
      </c>
      <c r="G15" s="60" t="s">
        <v>341</v>
      </c>
      <c r="H15" s="60" t="s">
        <v>344</v>
      </c>
      <c r="I15" s="61">
        <f t="shared" si="0"/>
        <v>2</v>
      </c>
    </row>
    <row r="16" spans="1:9" ht="15" customHeight="1" x14ac:dyDescent="0.3">
      <c r="A16" s="56" t="s">
        <v>278</v>
      </c>
      <c r="B16" s="59" t="s">
        <v>64</v>
      </c>
      <c r="C16" s="60" t="s">
        <v>341</v>
      </c>
      <c r="D16" s="60" t="s">
        <v>341</v>
      </c>
      <c r="E16" s="60" t="s">
        <v>341</v>
      </c>
      <c r="F16" s="60" t="s">
        <v>341</v>
      </c>
      <c r="G16" s="60" t="s">
        <v>342</v>
      </c>
      <c r="H16" s="60" t="s">
        <v>342</v>
      </c>
      <c r="I16" s="61">
        <f t="shared" si="0"/>
        <v>5</v>
      </c>
    </row>
    <row r="17" spans="1:9" ht="15" customHeight="1" x14ac:dyDescent="0.3">
      <c r="A17" s="56" t="s">
        <v>348</v>
      </c>
      <c r="B17" s="59" t="s">
        <v>64</v>
      </c>
      <c r="C17" s="60" t="s">
        <v>344</v>
      </c>
      <c r="D17" s="60" t="s">
        <v>344</v>
      </c>
      <c r="E17" s="60" t="s">
        <v>344</v>
      </c>
      <c r="F17" s="60" t="s">
        <v>342</v>
      </c>
      <c r="G17" s="60" t="s">
        <v>341</v>
      </c>
      <c r="H17" s="60" t="s">
        <v>344</v>
      </c>
      <c r="I17" s="61">
        <f t="shared" si="0"/>
        <v>1.5</v>
      </c>
    </row>
    <row r="18" spans="1:9" ht="15" customHeight="1" x14ac:dyDescent="0.3">
      <c r="A18" s="56" t="s">
        <v>349</v>
      </c>
      <c r="B18" s="59" t="s">
        <v>64</v>
      </c>
      <c r="C18" s="60" t="s">
        <v>344</v>
      </c>
      <c r="D18" s="60" t="s">
        <v>341</v>
      </c>
      <c r="E18" s="60" t="s">
        <v>341</v>
      </c>
      <c r="F18" s="60" t="s">
        <v>342</v>
      </c>
      <c r="G18" s="60" t="s">
        <v>341</v>
      </c>
      <c r="H18" s="60" t="s">
        <v>342</v>
      </c>
      <c r="I18" s="61">
        <f t="shared" si="0"/>
        <v>4</v>
      </c>
    </row>
    <row r="19" spans="1:9" ht="15" customHeight="1" x14ac:dyDescent="0.3">
      <c r="A19" s="56" t="s">
        <v>350</v>
      </c>
      <c r="B19" s="59" t="s">
        <v>64</v>
      </c>
      <c r="C19" s="60" t="s">
        <v>344</v>
      </c>
      <c r="D19" s="60" t="s">
        <v>341</v>
      </c>
      <c r="E19" s="60" t="s">
        <v>341</v>
      </c>
      <c r="F19" s="60" t="s">
        <v>341</v>
      </c>
      <c r="G19" s="60" t="s">
        <v>342</v>
      </c>
      <c r="H19" s="60" t="s">
        <v>344</v>
      </c>
      <c r="I19" s="61">
        <f t="shared" si="0"/>
        <v>3.5</v>
      </c>
    </row>
    <row r="20" spans="1:9" ht="15" customHeight="1" x14ac:dyDescent="0.3">
      <c r="A20" s="56" t="s">
        <v>351</v>
      </c>
      <c r="B20" s="59" t="s">
        <v>64</v>
      </c>
      <c r="C20" s="60" t="s">
        <v>344</v>
      </c>
      <c r="D20" s="60" t="s">
        <v>341</v>
      </c>
      <c r="E20" s="60" t="s">
        <v>344</v>
      </c>
      <c r="F20" s="60" t="s">
        <v>344</v>
      </c>
      <c r="G20" s="60" t="s">
        <v>342</v>
      </c>
      <c r="H20" s="60" t="s">
        <v>344</v>
      </c>
      <c r="I20" s="61">
        <f t="shared" si="0"/>
        <v>1.5</v>
      </c>
    </row>
    <row r="21" spans="1:9" ht="15" customHeight="1" x14ac:dyDescent="0.3">
      <c r="A21" s="56" t="s">
        <v>352</v>
      </c>
      <c r="B21" s="59" t="s">
        <v>64</v>
      </c>
      <c r="C21" s="60" t="s">
        <v>344</v>
      </c>
      <c r="D21" s="60" t="s">
        <v>341</v>
      </c>
      <c r="E21" s="60" t="s">
        <v>341</v>
      </c>
      <c r="F21" s="60" t="s">
        <v>341</v>
      </c>
      <c r="G21" s="60" t="s">
        <v>342</v>
      </c>
      <c r="H21" s="60" t="s">
        <v>341</v>
      </c>
      <c r="I21" s="61">
        <f t="shared" si="0"/>
        <v>4.5</v>
      </c>
    </row>
    <row r="22" spans="1:9" ht="15" customHeight="1" x14ac:dyDescent="0.3">
      <c r="A22" s="56" t="s">
        <v>83</v>
      </c>
      <c r="B22" s="59" t="s">
        <v>84</v>
      </c>
      <c r="C22" s="60" t="s">
        <v>341</v>
      </c>
      <c r="D22" s="60" t="s">
        <v>344</v>
      </c>
      <c r="E22" s="60" t="s">
        <v>344</v>
      </c>
      <c r="F22" s="60" t="s">
        <v>344</v>
      </c>
      <c r="G22" s="60" t="s">
        <v>341</v>
      </c>
      <c r="H22" s="60" t="s">
        <v>344</v>
      </c>
      <c r="I22" s="61">
        <f t="shared" si="0"/>
        <v>2</v>
      </c>
    </row>
    <row r="23" spans="1:9" ht="15" customHeight="1" x14ac:dyDescent="0.3">
      <c r="A23" s="56" t="s">
        <v>95</v>
      </c>
      <c r="B23" s="59" t="s">
        <v>84</v>
      </c>
      <c r="C23" s="60" t="s">
        <v>341</v>
      </c>
      <c r="D23" s="60" t="s">
        <v>341</v>
      </c>
      <c r="E23" s="60" t="s">
        <v>342</v>
      </c>
      <c r="F23" s="60" t="s">
        <v>342</v>
      </c>
      <c r="G23" s="60" t="s">
        <v>341</v>
      </c>
      <c r="H23" s="60" t="s">
        <v>344</v>
      </c>
      <c r="I23" s="61">
        <f t="shared" si="0"/>
        <v>4</v>
      </c>
    </row>
    <row r="24" spans="1:9" ht="15" customHeight="1" x14ac:dyDescent="0.3">
      <c r="A24" s="56" t="s">
        <v>143</v>
      </c>
      <c r="B24" s="59" t="s">
        <v>84</v>
      </c>
      <c r="C24" s="60" t="s">
        <v>344</v>
      </c>
      <c r="D24" s="60" t="s">
        <v>341</v>
      </c>
      <c r="E24" s="60" t="s">
        <v>344</v>
      </c>
      <c r="F24" s="60" t="s">
        <v>342</v>
      </c>
      <c r="G24" s="60" t="s">
        <v>342</v>
      </c>
      <c r="H24" s="60" t="s">
        <v>341</v>
      </c>
      <c r="I24" s="61">
        <f t="shared" si="0"/>
        <v>3</v>
      </c>
    </row>
    <row r="25" spans="1:9" ht="15" customHeight="1" x14ac:dyDescent="0.3">
      <c r="A25" s="56" t="s">
        <v>90</v>
      </c>
      <c r="B25" s="59" t="s">
        <v>84</v>
      </c>
      <c r="C25" s="60" t="s">
        <v>341</v>
      </c>
      <c r="D25" s="60" t="s">
        <v>344</v>
      </c>
      <c r="E25" s="60" t="s">
        <v>344</v>
      </c>
      <c r="F25" s="60" t="s">
        <v>344</v>
      </c>
      <c r="G25" s="60" t="s">
        <v>342</v>
      </c>
      <c r="H25" s="60" t="s">
        <v>344</v>
      </c>
      <c r="I25" s="61">
        <f t="shared" si="0"/>
        <v>1.5</v>
      </c>
    </row>
    <row r="26" spans="1:9" ht="15" customHeight="1" x14ac:dyDescent="0.3">
      <c r="A26" s="56" t="s">
        <v>332</v>
      </c>
      <c r="B26" s="59" t="s">
        <v>84</v>
      </c>
      <c r="C26" s="60" t="s">
        <v>342</v>
      </c>
      <c r="D26" s="60" t="s">
        <v>341</v>
      </c>
      <c r="E26" s="60" t="s">
        <v>341</v>
      </c>
      <c r="F26" s="60" t="s">
        <v>341</v>
      </c>
      <c r="G26" s="60" t="s">
        <v>342</v>
      </c>
      <c r="H26" s="60" t="s">
        <v>341</v>
      </c>
      <c r="I26" s="61">
        <f t="shared" si="0"/>
        <v>5</v>
      </c>
    </row>
    <row r="27" spans="1:9" ht="15" customHeight="1" x14ac:dyDescent="0.3">
      <c r="A27" s="56" t="s">
        <v>334</v>
      </c>
      <c r="B27" s="59" t="s">
        <v>84</v>
      </c>
      <c r="C27" s="60" t="s">
        <v>342</v>
      </c>
      <c r="D27" s="60" t="s">
        <v>342</v>
      </c>
      <c r="E27" s="60" t="s">
        <v>341</v>
      </c>
      <c r="F27" s="60" t="s">
        <v>341</v>
      </c>
      <c r="G27" s="60" t="s">
        <v>341</v>
      </c>
      <c r="H27" s="60" t="s">
        <v>341</v>
      </c>
      <c r="I27" s="61">
        <f t="shared" si="0"/>
        <v>5</v>
      </c>
    </row>
    <row r="28" spans="1:9" ht="15" customHeight="1" x14ac:dyDescent="0.3">
      <c r="A28" s="56" t="s">
        <v>353</v>
      </c>
      <c r="B28" s="59" t="s">
        <v>84</v>
      </c>
      <c r="C28" s="60" t="s">
        <v>344</v>
      </c>
      <c r="D28" s="60" t="s">
        <v>344</v>
      </c>
      <c r="E28" s="60" t="s">
        <v>341</v>
      </c>
      <c r="F28" s="60" t="s">
        <v>344</v>
      </c>
      <c r="G28" s="60" t="s">
        <v>342</v>
      </c>
      <c r="H28" s="60" t="s">
        <v>344</v>
      </c>
      <c r="I28" s="61">
        <f t="shared" si="0"/>
        <v>1.5</v>
      </c>
    </row>
  </sheetData>
  <mergeCells count="1">
    <mergeCell ref="A1:H1"/>
  </mergeCells>
  <conditionalFormatting sqref="C3:H28">
    <cfRule type="expression" dxfId="2" priority="2">
      <formula>C3="Y"</formula>
    </cfRule>
    <cfRule type="expression" dxfId="1" priority="3">
      <formula>C3="varies"</formula>
    </cfRule>
    <cfRule type="expression" dxfId="0" priority="4">
      <formula>C3="-"</formula>
    </cfRule>
  </conditionalFormatting>
  <conditionalFormatting sqref="I3:I28">
    <cfRule type="colorScale" priority="20">
      <colorScale>
        <cfvo type="min"/>
        <cfvo type="max"/>
        <color rgb="FFFFFFFF"/>
        <color rgb="FF63BE7B"/>
      </colorScale>
    </cfRule>
  </conditionalFormatting>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Card Database</vt:lpstr>
      <vt:lpstr>Bilt 2.0</vt:lpstr>
      <vt:lpstr>Point Values</vt:lpstr>
      <vt:lpstr>Transfer Partners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Arthur Mielnik</dc:creator>
  <dc:description/>
  <cp:lastModifiedBy>Alaska A</cp:lastModifiedBy>
  <cp:revision>0</cp:revision>
  <dcterms:created xsi:type="dcterms:W3CDTF">2026-05-01T21:39:35Z</dcterms:created>
  <dcterms:modified xsi:type="dcterms:W3CDTF">2026-05-15T14:19:46Z</dcterms:modified>
  <dc:language>en-US</dc:language>
</cp:coreProperties>
</file>